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holingerag.intra\Projekte\Lausanne\A2143\Bases\Simulation type\"/>
    </mc:Choice>
  </mc:AlternateContent>
  <xr:revisionPtr revIDLastSave="0" documentId="13_ncr:1_{544903C3-4E77-4DF9-B90F-B2000E32EA5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asis" sheetId="6" r:id="rId1"/>
    <sheet name="BW" sheetId="5" r:id="rId2"/>
    <sheet name="Zähler" sheetId="7" r:id="rId3"/>
    <sheet name="Wohneinheiten" sheetId="2" r:id="rId4"/>
    <sheet name="Gebäudevolumen" sheetId="3" r:id="rId5"/>
    <sheet name="Staffeltarif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4" l="1"/>
  <c r="C16" i="4"/>
  <c r="G13" i="5" l="1"/>
  <c r="F13" i="5"/>
  <c r="G16" i="7"/>
  <c r="F16" i="7"/>
  <c r="G12" i="2"/>
  <c r="F12" i="2"/>
  <c r="G10" i="3"/>
  <c r="F10" i="3"/>
  <c r="G16" i="4"/>
  <c r="F16" i="4"/>
  <c r="G14" i="4"/>
  <c r="F14" i="4"/>
  <c r="H14" i="4"/>
  <c r="G13" i="4"/>
  <c r="F13" i="4"/>
  <c r="H13" i="4"/>
  <c r="G12" i="4"/>
  <c r="F12" i="4"/>
  <c r="H12" i="4"/>
  <c r="G11" i="4"/>
  <c r="F11" i="4"/>
  <c r="H11" i="4"/>
  <c r="E10" i="3"/>
  <c r="C10" i="3"/>
  <c r="E12" i="2"/>
  <c r="C12" i="2"/>
  <c r="E16" i="7"/>
  <c r="H16" i="7"/>
  <c r="C16" i="7"/>
  <c r="E13" i="5"/>
  <c r="C13" i="5"/>
  <c r="G10" i="4"/>
  <c r="F10" i="4"/>
  <c r="H10" i="4"/>
  <c r="G8" i="3"/>
  <c r="F8" i="3"/>
  <c r="H8" i="3"/>
  <c r="H10" i="3" s="1"/>
  <c r="G16" i="3"/>
  <c r="F16" i="3"/>
  <c r="H16" i="3"/>
  <c r="H18" i="3" s="1"/>
  <c r="G18" i="2"/>
  <c r="F18" i="2"/>
  <c r="H18" i="2"/>
  <c r="H20" i="2" s="1"/>
  <c r="G10" i="2"/>
  <c r="F10" i="2"/>
  <c r="H10" i="2"/>
  <c r="G9" i="2"/>
  <c r="F9" i="2"/>
  <c r="H9" i="2"/>
  <c r="G12" i="7"/>
  <c r="F12" i="7"/>
  <c r="H12" i="7"/>
  <c r="G11" i="7"/>
  <c r="F11" i="7"/>
  <c r="H11" i="7"/>
  <c r="G10" i="7"/>
  <c r="F10" i="7"/>
  <c r="H10" i="7"/>
  <c r="H9" i="4" l="1"/>
  <c r="H8" i="2"/>
  <c r="H12" i="2" s="1"/>
  <c r="H14" i="2" s="1"/>
  <c r="H12" i="3"/>
  <c r="H16" i="4" l="1"/>
  <c r="H18" i="4" s="1"/>
  <c r="H20" i="3"/>
  <c r="B24" i="3" s="1"/>
  <c r="C24" i="3" s="1"/>
  <c r="H22" i="2"/>
  <c r="B26" i="2" s="1"/>
  <c r="C26" i="2" s="1"/>
  <c r="B22" i="4" l="1"/>
  <c r="C22" i="4" s="1"/>
  <c r="B26" i="3"/>
  <c r="C26" i="3" s="1"/>
  <c r="B28" i="2"/>
  <c r="C28" i="2" s="1"/>
  <c r="G22" i="7" l="1"/>
  <c r="F22" i="7"/>
  <c r="H22" i="7"/>
  <c r="H24" i="7" s="1"/>
  <c r="G14" i="7"/>
  <c r="F14" i="7"/>
  <c r="H14" i="7"/>
  <c r="G13" i="7"/>
  <c r="F13" i="7"/>
  <c r="H13" i="7"/>
  <c r="G9" i="7"/>
  <c r="F9" i="7"/>
  <c r="H9" i="7"/>
  <c r="G11" i="5"/>
  <c r="F11" i="5"/>
  <c r="H11" i="5"/>
  <c r="G10" i="5"/>
  <c r="F10" i="5"/>
  <c r="H10" i="5"/>
  <c r="G9" i="5"/>
  <c r="F9" i="5"/>
  <c r="H9" i="5"/>
  <c r="H8" i="7" l="1"/>
  <c r="H18" i="7" s="1"/>
  <c r="H26" i="7" s="1"/>
  <c r="B30" i="7" s="1"/>
  <c r="C30" i="7" s="1"/>
  <c r="H8" i="5"/>
  <c r="G19" i="5"/>
  <c r="F19" i="5"/>
  <c r="H19" i="5"/>
  <c r="H21" i="5" s="1"/>
  <c r="H13" i="5" l="1"/>
  <c r="H15" i="5" l="1"/>
  <c r="H23" i="5" s="1"/>
  <c r="B27" i="5" s="1"/>
  <c r="C27" i="5" s="1"/>
  <c r="B32" i="7"/>
  <c r="C32" i="7" s="1"/>
  <c r="B29" i="5" l="1"/>
  <c r="C29" i="5" s="1"/>
</calcChain>
</file>

<file path=xl/sharedStrings.xml><?xml version="1.0" encoding="utf-8"?>
<sst xmlns="http://schemas.openxmlformats.org/spreadsheetml/2006/main" count="224" uniqueCount="79">
  <si>
    <t xml:space="preserve">Grundgebühr </t>
  </si>
  <si>
    <t>Grundgebührenanteil für Regenabwasser</t>
  </si>
  <si>
    <t>Zelle F96 Anhang 2</t>
  </si>
  <si>
    <t>CHF/m3</t>
  </si>
  <si>
    <t>Tarif (Mittelwert)</t>
  </si>
  <si>
    <t>+25%</t>
  </si>
  <si>
    <t>-25%</t>
  </si>
  <si>
    <t>m3</t>
  </si>
  <si>
    <t>CHF/Arbeitsplatz</t>
  </si>
  <si>
    <t>Variable Gebühr</t>
  </si>
  <si>
    <t>Gebühr CHF/Jahr</t>
  </si>
  <si>
    <t xml:space="preserve">Jährliche zu deckende Kosten (Anhang 2) </t>
  </si>
  <si>
    <t xml:space="preserve">Text im rot : anpassen </t>
  </si>
  <si>
    <t>Grundgebühr Abwasser</t>
  </si>
  <si>
    <t xml:space="preserve">Grundgebühr Regenwasser </t>
  </si>
  <si>
    <t>Trinkwassermenge</t>
  </si>
  <si>
    <t>Gesamte Anzahl</t>
  </si>
  <si>
    <t>Ø 15 mm</t>
  </si>
  <si>
    <t>Ø 20 mm</t>
  </si>
  <si>
    <t>Ø 25 mm</t>
  </si>
  <si>
    <t>Ø 32 mm</t>
  </si>
  <si>
    <t>Ø 40 mm</t>
  </si>
  <si>
    <t>CHF/Zähler</t>
  </si>
  <si>
    <t>Grundgebühr Schmutzwasser</t>
  </si>
  <si>
    <t>Entwässerte Fläche</t>
  </si>
  <si>
    <t>BW</t>
  </si>
  <si>
    <t>CHF/BW</t>
  </si>
  <si>
    <t>Nennleistung Zähler</t>
  </si>
  <si>
    <t>Anzahl BW</t>
  </si>
  <si>
    <t xml:space="preserve">SIMULATION GEBÜHREN </t>
  </si>
  <si>
    <t>Wohneinheiten/Arbeitsplätze</t>
  </si>
  <si>
    <t xml:space="preserve">Wohneinheiten </t>
  </si>
  <si>
    <t>Arbeitsplätze</t>
  </si>
  <si>
    <t>CHF/Wohneinheit</t>
  </si>
  <si>
    <t xml:space="preserve">Gebäudevolumen </t>
  </si>
  <si>
    <t>m3 (SIA)</t>
  </si>
  <si>
    <t>Zähler</t>
  </si>
  <si>
    <t>Staffeltarif</t>
  </si>
  <si>
    <t xml:space="preserve">Berechnungsblatt für die Simulation der Einnahmen aus den von der Gemeinde erhobenen Abwassergebühren </t>
  </si>
  <si>
    <t xml:space="preserve">Berechnung gemäss Grundgebührensystem </t>
  </si>
  <si>
    <t>Grundgebührsystem (Abwasser)</t>
  </si>
  <si>
    <t>Tab</t>
  </si>
  <si>
    <t>Bealstungswerte</t>
  </si>
  <si>
    <t>Wohneinheiten</t>
  </si>
  <si>
    <t>Gebäudevolumen</t>
  </si>
  <si>
    <t>Arbeitsplätze / andere Einheiten</t>
  </si>
  <si>
    <t>1. Gehen Sie auf die Tab, die dem von der Gemeinde gewählten Modell der Grundgebühr "Abwasser" entspricht.</t>
  </si>
  <si>
    <t>Vorgehensweise</t>
  </si>
  <si>
    <t>2. Für die Grundgebühr "Regenwasser" muss ein Modell in Zelle B3 gewählt werden, gemäss die von der Gemeinde gewählte Berechnungsmethode:</t>
  </si>
  <si>
    <t>Nach der versiegelten/entwässerte Fläche berechnet</t>
  </si>
  <si>
    <t>Ermässigung auf die Grundgebühr "Schmutzwasser", für diejenigen, die Regenwasser infiltrieren</t>
  </si>
  <si>
    <t xml:space="preserve">Die Regenwassergebühr und die variable Gebühr sind bei jedem Tab inbegriffen </t>
  </si>
  <si>
    <t>Ermässigung Grundgebühr Abwasser</t>
  </si>
  <si>
    <t xml:space="preserve">Pauschal </t>
  </si>
  <si>
    <r>
      <t xml:space="preserve">Erste Staffel : ≤ </t>
    </r>
    <r>
      <rPr>
        <b/>
        <i/>
        <sz val="12"/>
        <color rgb="FFFF0000"/>
        <rFont val="Calibri"/>
        <family val="2"/>
        <scheme val="minor"/>
      </rPr>
      <t>20</t>
    </r>
    <r>
      <rPr>
        <b/>
        <i/>
        <sz val="12"/>
        <color theme="1"/>
        <rFont val="Calibri"/>
        <family val="2"/>
        <scheme val="minor"/>
      </rPr>
      <t xml:space="preserve"> BW - Pauschal </t>
    </r>
  </si>
  <si>
    <r>
      <t xml:space="preserve">Erste Staffel : ≤ </t>
    </r>
    <r>
      <rPr>
        <b/>
        <i/>
        <sz val="12"/>
        <color rgb="FFFF0000"/>
        <rFont val="Calibri"/>
        <family val="2"/>
        <scheme val="minor"/>
      </rPr>
      <t>50</t>
    </r>
    <r>
      <rPr>
        <b/>
        <i/>
        <sz val="12"/>
        <color theme="1"/>
        <rFont val="Calibri"/>
        <family val="2"/>
        <scheme val="minor"/>
      </rPr>
      <t xml:space="preserve"> m3 - Pauschal </t>
    </r>
  </si>
  <si>
    <t xml:space="preserve">CHF/Pauschal </t>
  </si>
  <si>
    <r>
      <t xml:space="preserve">Zweite Staffel: </t>
    </r>
    <r>
      <rPr>
        <b/>
        <i/>
        <sz val="12"/>
        <color rgb="FFFF0000"/>
        <rFont val="Calibri"/>
        <family val="2"/>
        <scheme val="minor"/>
      </rPr>
      <t>20</t>
    </r>
    <r>
      <rPr>
        <b/>
        <i/>
        <sz val="12"/>
        <color theme="1"/>
        <rFont val="Calibri"/>
        <family val="2"/>
        <scheme val="minor"/>
      </rPr>
      <t xml:space="preserve"> - </t>
    </r>
    <r>
      <rPr>
        <b/>
        <i/>
        <sz val="12"/>
        <color rgb="FFFF0000"/>
        <rFont val="Calibri"/>
        <family val="2"/>
        <scheme val="minor"/>
      </rPr>
      <t>100</t>
    </r>
    <r>
      <rPr>
        <b/>
        <i/>
        <sz val="12"/>
        <color theme="1"/>
        <rFont val="Calibri"/>
        <family val="2"/>
        <scheme val="minor"/>
      </rPr>
      <t xml:space="preserve"> BW</t>
    </r>
  </si>
  <si>
    <r>
      <t xml:space="preserve">Dritte Staffel: &gt; </t>
    </r>
    <r>
      <rPr>
        <b/>
        <i/>
        <sz val="12"/>
        <color rgb="FFFF0000"/>
        <rFont val="Calibri"/>
        <family val="2"/>
        <scheme val="minor"/>
      </rPr>
      <t>100</t>
    </r>
    <r>
      <rPr>
        <b/>
        <i/>
        <sz val="12"/>
        <color theme="1"/>
        <rFont val="Calibri"/>
        <family val="2"/>
        <scheme val="minor"/>
      </rPr>
      <t xml:space="preserve"> BW</t>
    </r>
  </si>
  <si>
    <t>Eine detaillierte Simulation mit echten Wasserverbrauchsdaten ist zwingend notwendig!</t>
  </si>
  <si>
    <t>Gesamte Gebühreinnahmen</t>
  </si>
  <si>
    <t>Gesamte Grundgebühreinnahmen</t>
  </si>
  <si>
    <t xml:space="preserve">Variable Gebühr gesamte Einnahmen </t>
  </si>
  <si>
    <t>KONTROLLE : Abweichung gesamte Gebühreneinnahmen Simulation und Anhang 2</t>
  </si>
  <si>
    <t xml:space="preserve">Gebühr </t>
  </si>
  <si>
    <t>Gebühr Schmutzwasser</t>
  </si>
  <si>
    <t>Grundgebühren für Regenabwasser</t>
  </si>
  <si>
    <t>Gebühr Abwasser</t>
  </si>
  <si>
    <t>3. Füllen Sie die von der Gemeinde festgelegten Tarife für jede Gebühr aus (Spalte D - Felder mit rotem Text).</t>
  </si>
  <si>
    <t>4. Füllen Sie die Gesamtanzahl der Einheiten für jede Gebühr aus (Spalte B - Felder mit rotem Text).</t>
  </si>
  <si>
    <r>
      <t xml:space="preserve">Zweite Staffel: </t>
    </r>
    <r>
      <rPr>
        <b/>
        <i/>
        <sz val="12"/>
        <color rgb="FFFF0000"/>
        <rFont val="Calibri"/>
        <family val="2"/>
        <scheme val="minor"/>
      </rPr>
      <t>50</t>
    </r>
    <r>
      <rPr>
        <b/>
        <i/>
        <sz val="12"/>
        <color theme="1"/>
        <rFont val="Calibri"/>
        <family val="2"/>
        <scheme val="minor"/>
      </rPr>
      <t xml:space="preserve"> - </t>
    </r>
    <r>
      <rPr>
        <b/>
        <i/>
        <sz val="12"/>
        <color rgb="FFFF0000"/>
        <rFont val="Calibri"/>
        <family val="2"/>
        <scheme val="minor"/>
      </rPr>
      <t>500</t>
    </r>
    <r>
      <rPr>
        <b/>
        <i/>
        <sz val="12"/>
        <color theme="1"/>
        <rFont val="Calibri"/>
        <family val="2"/>
        <scheme val="minor"/>
      </rPr>
      <t xml:space="preserve"> m3</t>
    </r>
  </si>
  <si>
    <r>
      <t xml:space="preserve">Dritte Staffel: </t>
    </r>
    <r>
      <rPr>
        <b/>
        <i/>
        <sz val="12"/>
        <color rgb="FFFF0000"/>
        <rFont val="Calibri"/>
        <family val="2"/>
        <scheme val="minor"/>
      </rPr>
      <t>500</t>
    </r>
    <r>
      <rPr>
        <b/>
        <i/>
        <sz val="12"/>
        <color theme="1"/>
        <rFont val="Calibri"/>
        <family val="2"/>
        <scheme val="minor"/>
      </rPr>
      <t xml:space="preserve"> - </t>
    </r>
    <r>
      <rPr>
        <b/>
        <i/>
        <sz val="12"/>
        <color rgb="FFFF0000"/>
        <rFont val="Calibri"/>
        <family val="2"/>
        <scheme val="minor"/>
      </rPr>
      <t>3000</t>
    </r>
    <r>
      <rPr>
        <b/>
        <i/>
        <sz val="12"/>
        <color theme="1"/>
        <rFont val="Calibri"/>
        <family val="2"/>
        <scheme val="minor"/>
      </rPr>
      <t xml:space="preserve"> m3</t>
    </r>
  </si>
  <si>
    <r>
      <t xml:space="preserve">Vierte Staffel: </t>
    </r>
    <r>
      <rPr>
        <b/>
        <i/>
        <sz val="12"/>
        <color rgb="FFFF0000"/>
        <rFont val="Calibri"/>
        <family val="2"/>
        <scheme val="minor"/>
      </rPr>
      <t>3000</t>
    </r>
    <r>
      <rPr>
        <b/>
        <i/>
        <sz val="12"/>
        <color theme="1"/>
        <rFont val="Calibri"/>
        <family val="2"/>
        <scheme val="minor"/>
      </rPr>
      <t xml:space="preserve"> - </t>
    </r>
    <r>
      <rPr>
        <b/>
        <i/>
        <sz val="12"/>
        <color rgb="FFFF0000"/>
        <rFont val="Calibri"/>
        <family val="2"/>
        <scheme val="minor"/>
      </rPr>
      <t>5000</t>
    </r>
    <r>
      <rPr>
        <b/>
        <i/>
        <sz val="12"/>
        <color theme="1"/>
        <rFont val="Calibri"/>
        <family val="2"/>
        <scheme val="minor"/>
      </rPr>
      <t xml:space="preserve"> m3</t>
    </r>
  </si>
  <si>
    <r>
      <t xml:space="preserve">Fünfte Staffel: &gt; </t>
    </r>
    <r>
      <rPr>
        <b/>
        <i/>
        <sz val="12"/>
        <color rgb="FFFF0000"/>
        <rFont val="Calibri"/>
        <family val="2"/>
        <scheme val="minor"/>
      </rPr>
      <t>5000</t>
    </r>
    <r>
      <rPr>
        <b/>
        <i/>
        <sz val="12"/>
        <color theme="1"/>
        <rFont val="Calibri"/>
        <family val="2"/>
        <scheme val="minor"/>
      </rPr>
      <t xml:space="preserve"> m3</t>
    </r>
  </si>
  <si>
    <t>Ø 50 mm</t>
  </si>
  <si>
    <t>Ein Tab pro Grundgebührsystem (meist verwendete - für andere Systeme, bitte eine Simualtion selbst erstellen)</t>
  </si>
  <si>
    <t>Tarifspanne</t>
  </si>
  <si>
    <t>KONTROLLE : Anteil der Grundgebühre</t>
  </si>
  <si>
    <t xml:space="preserve">KONTROLLE : Anteil der Grundgebühre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</si>
</sst>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CHF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3CD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2" fontId="2" fillId="0" borderId="0" xfId="0" applyNumberFormat="1" applyFont="1"/>
    <xf numFmtId="1" fontId="2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Fill="1"/>
    <xf numFmtId="0" fontId="8" fillId="0" borderId="0" xfId="0" applyFont="1"/>
    <xf numFmtId="4" fontId="8" fillId="0" borderId="0" xfId="0" applyNumberFormat="1" applyFont="1"/>
    <xf numFmtId="0" fontId="8" fillId="2" borderId="4" xfId="0" applyFont="1" applyFill="1" applyBorder="1"/>
    <xf numFmtId="164" fontId="2" fillId="0" borderId="0" xfId="0" applyNumberFormat="1" applyFont="1" applyFill="1" applyBorder="1"/>
    <xf numFmtId="2" fontId="3" fillId="0" borderId="0" xfId="0" applyNumberFormat="1" applyFont="1" applyFill="1" applyBorder="1" applyAlignment="1">
      <alignment horizontal="right"/>
    </xf>
    <xf numFmtId="2" fontId="2" fillId="0" borderId="0" xfId="0" applyNumberFormat="1" applyFont="1" applyFill="1" applyBorder="1" applyAlignment="1">
      <alignment horizontal="left"/>
    </xf>
    <xf numFmtId="0" fontId="6" fillId="0" borderId="1" xfId="0" applyFont="1" applyBorder="1"/>
    <xf numFmtId="0" fontId="6" fillId="0" borderId="0" xfId="0" applyFont="1" applyBorder="1"/>
    <xf numFmtId="164" fontId="6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9" fontId="2" fillId="0" borderId="0" xfId="1" applyFont="1"/>
    <xf numFmtId="0" fontId="2" fillId="0" borderId="0" xfId="1" applyNumberFormat="1" applyFont="1"/>
    <xf numFmtId="164" fontId="2" fillId="0" borderId="11" xfId="0" applyNumberFormat="1" applyFont="1" applyFill="1" applyBorder="1"/>
    <xf numFmtId="2" fontId="2" fillId="0" borderId="11" xfId="0" applyNumberFormat="1" applyFont="1" applyFill="1" applyBorder="1" applyAlignment="1">
      <alignment horizontal="left"/>
    </xf>
    <xf numFmtId="2" fontId="2" fillId="0" borderId="11" xfId="0" applyNumberFormat="1" applyFont="1" applyFill="1" applyBorder="1"/>
    <xf numFmtId="3" fontId="3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left"/>
    </xf>
    <xf numFmtId="2" fontId="2" fillId="0" borderId="0" xfId="0" applyNumberFormat="1" applyFont="1" applyFill="1" applyBorder="1"/>
    <xf numFmtId="0" fontId="7" fillId="0" borderId="0" xfId="0" applyFont="1"/>
    <xf numFmtId="0" fontId="3" fillId="0" borderId="0" xfId="0" applyFont="1" applyProtection="1">
      <protection locked="0"/>
    </xf>
    <xf numFmtId="0" fontId="6" fillId="4" borderId="4" xfId="0" applyFont="1" applyFill="1" applyBorder="1"/>
    <xf numFmtId="9" fontId="6" fillId="4" borderId="8" xfId="1" applyFont="1" applyFill="1" applyBorder="1" applyAlignment="1">
      <alignment horizontal="center"/>
    </xf>
    <xf numFmtId="0" fontId="6" fillId="3" borderId="4" xfId="0" applyFont="1" applyFill="1" applyBorder="1"/>
    <xf numFmtId="0" fontId="6" fillId="5" borderId="4" xfId="0" applyFont="1" applyFill="1" applyBorder="1"/>
    <xf numFmtId="164" fontId="10" fillId="2" borderId="6" xfId="0" applyNumberFormat="1" applyFont="1" applyFill="1" applyBorder="1" applyProtection="1">
      <protection locked="0"/>
    </xf>
    <xf numFmtId="164" fontId="6" fillId="2" borderId="6" xfId="0" applyNumberFormat="1" applyFont="1" applyFill="1" applyBorder="1"/>
    <xf numFmtId="0" fontId="9" fillId="0" borderId="0" xfId="0" applyFont="1"/>
    <xf numFmtId="164" fontId="6" fillId="3" borderId="13" xfId="0" applyNumberFormat="1" applyFont="1" applyFill="1" applyBorder="1"/>
    <xf numFmtId="0" fontId="8" fillId="0" borderId="14" xfId="0" applyFont="1" applyBorder="1"/>
    <xf numFmtId="3" fontId="3" fillId="0" borderId="12" xfId="0" applyNumberFormat="1" applyFont="1" applyFill="1" applyBorder="1" applyAlignment="1" applyProtection="1">
      <alignment horizontal="right"/>
      <protection locked="0"/>
    </xf>
    <xf numFmtId="3" fontId="2" fillId="0" borderId="12" xfId="0" applyNumberFormat="1" applyFont="1" applyFill="1" applyBorder="1" applyAlignment="1">
      <alignment horizontal="left"/>
    </xf>
    <xf numFmtId="2" fontId="2" fillId="0" borderId="12" xfId="0" applyNumberFormat="1" applyFont="1" applyFill="1" applyBorder="1" applyAlignment="1">
      <alignment horizontal="left"/>
    </xf>
    <xf numFmtId="2" fontId="2" fillId="0" borderId="12" xfId="0" applyNumberFormat="1" applyFont="1" applyFill="1" applyBorder="1"/>
    <xf numFmtId="2" fontId="2" fillId="0" borderId="13" xfId="0" applyNumberFormat="1" applyFont="1" applyFill="1" applyBorder="1"/>
    <xf numFmtId="2" fontId="2" fillId="0" borderId="16" xfId="0" applyNumberFormat="1" applyFont="1" applyFill="1" applyBorder="1" applyAlignment="1">
      <alignment horizontal="left"/>
    </xf>
    <xf numFmtId="2" fontId="2" fillId="0" borderId="16" xfId="0" applyNumberFormat="1" applyFont="1" applyFill="1" applyBorder="1"/>
    <xf numFmtId="2" fontId="2" fillId="0" borderId="17" xfId="0" applyNumberFormat="1" applyFont="1" applyFill="1" applyBorder="1"/>
    <xf numFmtId="2" fontId="2" fillId="0" borderId="19" xfId="0" applyNumberFormat="1" applyFont="1" applyFill="1" applyBorder="1"/>
    <xf numFmtId="164" fontId="2" fillId="0" borderId="21" xfId="0" applyNumberFormat="1" applyFont="1" applyFill="1" applyBorder="1"/>
    <xf numFmtId="3" fontId="5" fillId="0" borderId="21" xfId="0" applyNumberFormat="1" applyFont="1" applyFill="1" applyBorder="1" applyAlignment="1">
      <alignment horizontal="left"/>
    </xf>
    <xf numFmtId="2" fontId="2" fillId="0" borderId="21" xfId="0" applyNumberFormat="1" applyFont="1" applyFill="1" applyBorder="1" applyAlignment="1">
      <alignment horizontal="left"/>
    </xf>
    <xf numFmtId="2" fontId="2" fillId="0" borderId="21" xfId="0" applyNumberFormat="1" applyFont="1" applyFill="1" applyBorder="1"/>
    <xf numFmtId="2" fontId="2" fillId="0" borderId="22" xfId="0" applyNumberFormat="1" applyFont="1" applyFill="1" applyBorder="1"/>
    <xf numFmtId="0" fontId="8" fillId="0" borderId="4" xfId="0" applyFont="1" applyBorder="1"/>
    <xf numFmtId="3" fontId="3" fillId="0" borderId="5" xfId="0" applyNumberFormat="1" applyFont="1" applyFill="1" applyBorder="1" applyAlignment="1" applyProtection="1">
      <alignment horizontal="right"/>
      <protection locked="0"/>
    </xf>
    <xf numFmtId="2" fontId="2" fillId="0" borderId="7" xfId="0" applyNumberFormat="1" applyFont="1" applyFill="1" applyBorder="1" applyAlignment="1">
      <alignment horizontal="left"/>
    </xf>
    <xf numFmtId="2" fontId="2" fillId="0" borderId="5" xfId="0" applyNumberFormat="1" applyFont="1" applyFill="1" applyBorder="1"/>
    <xf numFmtId="2" fontId="2" fillId="0" borderId="6" xfId="0" applyNumberFormat="1" applyFont="1" applyFill="1" applyBorder="1"/>
    <xf numFmtId="164" fontId="6" fillId="0" borderId="16" xfId="0" applyNumberFormat="1" applyFont="1" applyFill="1" applyBorder="1"/>
    <xf numFmtId="164" fontId="6" fillId="0" borderId="12" xfId="0" applyNumberFormat="1" applyFont="1" applyFill="1" applyBorder="1"/>
    <xf numFmtId="0" fontId="11" fillId="0" borderId="0" xfId="0" applyFont="1"/>
    <xf numFmtId="0" fontId="0" fillId="0" borderId="0" xfId="0" applyAlignment="1">
      <alignment horizontal="left" indent="4"/>
    </xf>
    <xf numFmtId="0" fontId="0" fillId="6" borderId="0" xfId="0" applyFill="1"/>
    <xf numFmtId="0" fontId="0" fillId="2" borderId="0" xfId="0" applyFill="1"/>
    <xf numFmtId="0" fontId="0" fillId="3" borderId="0" xfId="0" applyFill="1"/>
    <xf numFmtId="0" fontId="0" fillId="7" borderId="0" xfId="0" applyFill="1"/>
    <xf numFmtId="0" fontId="0" fillId="8" borderId="0" xfId="0" applyFill="1"/>
    <xf numFmtId="164" fontId="6" fillId="4" borderId="6" xfId="0" applyNumberFormat="1" applyFont="1" applyFill="1" applyBorder="1"/>
    <xf numFmtId="0" fontId="6" fillId="4" borderId="7" xfId="0" applyFont="1" applyFill="1" applyBorder="1"/>
    <xf numFmtId="164" fontId="6" fillId="0" borderId="23" xfId="0" applyNumberFormat="1" applyFont="1" applyBorder="1"/>
    <xf numFmtId="0" fontId="10" fillId="0" borderId="0" xfId="0" applyFont="1"/>
    <xf numFmtId="0" fontId="2" fillId="3" borderId="7" xfId="0" applyFont="1" applyFill="1" applyBorder="1"/>
    <xf numFmtId="0" fontId="2" fillId="3" borderId="7" xfId="0" applyFont="1" applyFill="1" applyBorder="1" applyAlignment="1">
      <alignment horizontal="left"/>
    </xf>
    <xf numFmtId="0" fontId="3" fillId="3" borderId="7" xfId="0" applyFont="1" applyFill="1" applyBorder="1"/>
    <xf numFmtId="164" fontId="6" fillId="5" borderId="13" xfId="0" applyNumberFormat="1" applyFont="1" applyFill="1" applyBorder="1"/>
    <xf numFmtId="0" fontId="6" fillId="4" borderId="14" xfId="0" applyFont="1" applyFill="1" applyBorder="1" applyAlignment="1">
      <alignment horizontal="left"/>
    </xf>
    <xf numFmtId="9" fontId="6" fillId="4" borderId="6" xfId="1" applyFont="1" applyFill="1" applyBorder="1" applyAlignment="1"/>
    <xf numFmtId="3" fontId="3" fillId="4" borderId="7" xfId="0" applyNumberFormat="1" applyFont="1" applyFill="1" applyBorder="1" applyAlignment="1">
      <alignment horizontal="right"/>
    </xf>
    <xf numFmtId="3" fontId="2" fillId="4" borderId="7" xfId="0" applyNumberFormat="1" applyFont="1" applyFill="1" applyBorder="1" applyAlignment="1">
      <alignment horizontal="left"/>
    </xf>
    <xf numFmtId="2" fontId="3" fillId="4" borderId="7" xfId="0" applyNumberFormat="1" applyFont="1" applyFill="1" applyBorder="1" applyAlignment="1">
      <alignment horizontal="right"/>
    </xf>
    <xf numFmtId="2" fontId="2" fillId="4" borderId="7" xfId="0" applyNumberFormat="1" applyFont="1" applyFill="1" applyBorder="1" applyAlignment="1">
      <alignment horizontal="left"/>
    </xf>
    <xf numFmtId="2" fontId="2" fillId="4" borderId="7" xfId="0" applyNumberFormat="1" applyFont="1" applyFill="1" applyBorder="1"/>
    <xf numFmtId="2" fontId="3" fillId="0" borderId="15" xfId="0" applyNumberFormat="1" applyFont="1" applyFill="1" applyBorder="1" applyAlignment="1">
      <alignment horizontal="right"/>
    </xf>
    <xf numFmtId="0" fontId="8" fillId="0" borderId="24" xfId="0" applyFont="1" applyBorder="1"/>
    <xf numFmtId="0" fontId="8" fillId="0" borderId="25" xfId="0" applyFont="1" applyBorder="1" applyAlignment="1">
      <alignment horizontal="left" indent="2"/>
    </xf>
    <xf numFmtId="0" fontId="8" fillId="0" borderId="26" xfId="0" applyFont="1" applyBorder="1" applyAlignment="1">
      <alignment horizontal="left" indent="2"/>
    </xf>
    <xf numFmtId="3" fontId="3" fillId="0" borderId="15" xfId="0" applyNumberFormat="1" applyFont="1" applyFill="1" applyBorder="1" applyAlignment="1" applyProtection="1">
      <alignment horizontal="right"/>
      <protection locked="0"/>
    </xf>
    <xf numFmtId="3" fontId="5" fillId="0" borderId="17" xfId="0" applyNumberFormat="1" applyFont="1" applyFill="1" applyBorder="1" applyAlignment="1">
      <alignment horizontal="left"/>
    </xf>
    <xf numFmtId="3" fontId="3" fillId="0" borderId="18" xfId="0" applyNumberFormat="1" applyFont="1" applyFill="1" applyBorder="1" applyAlignment="1" applyProtection="1">
      <alignment horizontal="right"/>
      <protection locked="0"/>
    </xf>
    <xf numFmtId="3" fontId="5" fillId="0" borderId="19" xfId="0" applyNumberFormat="1" applyFont="1" applyFill="1" applyBorder="1" applyAlignment="1">
      <alignment horizontal="left"/>
    </xf>
    <xf numFmtId="3" fontId="3" fillId="0" borderId="20" xfId="0" applyNumberFormat="1" applyFont="1" applyFill="1" applyBorder="1" applyAlignment="1" applyProtection="1">
      <alignment horizontal="right"/>
      <protection locked="0"/>
    </xf>
    <xf numFmtId="3" fontId="5" fillId="0" borderId="22" xfId="0" applyNumberFormat="1" applyFont="1" applyFill="1" applyBorder="1" applyAlignment="1">
      <alignment horizontal="left"/>
    </xf>
    <xf numFmtId="3" fontId="3" fillId="0" borderId="4" xfId="0" applyNumberFormat="1" applyFont="1" applyFill="1" applyBorder="1" applyAlignment="1" applyProtection="1">
      <alignment horizontal="right"/>
      <protection locked="0"/>
    </xf>
    <xf numFmtId="4" fontId="2" fillId="0" borderId="6" xfId="0" applyNumberFormat="1" applyFont="1" applyBorder="1" applyAlignment="1">
      <alignment horizontal="left"/>
    </xf>
    <xf numFmtId="164" fontId="6" fillId="0" borderId="27" xfId="0" applyNumberFormat="1" applyFont="1" applyFill="1" applyBorder="1"/>
    <xf numFmtId="164" fontId="2" fillId="0" borderId="28" xfId="0" applyNumberFormat="1" applyFont="1" applyFill="1" applyBorder="1"/>
    <xf numFmtId="164" fontId="2" fillId="0" borderId="29" xfId="0" applyNumberFormat="1" applyFont="1" applyFill="1" applyBorder="1"/>
    <xf numFmtId="0" fontId="6" fillId="0" borderId="0" xfId="0" applyFont="1" applyAlignment="1">
      <alignment horizontal="right"/>
    </xf>
    <xf numFmtId="164" fontId="6" fillId="3" borderId="23" xfId="0" applyNumberFormat="1" applyFont="1" applyFill="1" applyBorder="1"/>
    <xf numFmtId="4" fontId="6" fillId="4" borderId="23" xfId="0" applyNumberFormat="1" applyFont="1" applyFill="1" applyBorder="1" applyAlignment="1">
      <alignment horizontal="center"/>
    </xf>
    <xf numFmtId="164" fontId="6" fillId="4" borderId="13" xfId="0" applyNumberFormat="1" applyFont="1" applyFill="1" applyBorder="1" applyAlignment="1">
      <alignment vertical="center"/>
    </xf>
    <xf numFmtId="164" fontId="6" fillId="0" borderId="23" xfId="0" applyNumberFormat="1" applyFont="1" applyFill="1" applyBorder="1"/>
    <xf numFmtId="4" fontId="2" fillId="0" borderId="7" xfId="0" applyNumberFormat="1" applyFont="1" applyBorder="1" applyAlignment="1">
      <alignment horizontal="left"/>
    </xf>
    <xf numFmtId="9" fontId="6" fillId="0" borderId="9" xfId="0" quotePrefix="1" applyNumberFormat="1" applyFont="1" applyBorder="1" applyAlignment="1">
      <alignment horizontal="right"/>
    </xf>
    <xf numFmtId="2" fontId="3" fillId="0" borderId="31" xfId="0" applyNumberFormat="1" applyFont="1" applyFill="1" applyBorder="1" applyAlignment="1">
      <alignment horizontal="right"/>
    </xf>
    <xf numFmtId="0" fontId="2" fillId="5" borderId="7" xfId="0" applyFont="1" applyFill="1" applyBorder="1"/>
    <xf numFmtId="0" fontId="2" fillId="5" borderId="7" xfId="0" applyFont="1" applyFill="1" applyBorder="1" applyAlignment="1">
      <alignment horizontal="left"/>
    </xf>
    <xf numFmtId="0" fontId="3" fillId="5" borderId="7" xfId="0" applyFont="1" applyFill="1" applyBorder="1"/>
    <xf numFmtId="3" fontId="3" fillId="0" borderId="14" xfId="0" applyNumberFormat="1" applyFont="1" applyFill="1" applyBorder="1" applyAlignment="1" applyProtection="1">
      <alignment horizontal="right"/>
      <protection locked="0"/>
    </xf>
    <xf numFmtId="3" fontId="2" fillId="0" borderId="13" xfId="0" applyNumberFormat="1" applyFont="1" applyFill="1" applyBorder="1" applyAlignment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3" fillId="0" borderId="0" xfId="0" applyFont="1" applyProtection="1"/>
    <xf numFmtId="0" fontId="2" fillId="0" borderId="0" xfId="0" applyFont="1" applyAlignment="1" applyProtection="1">
      <alignment horizontal="left"/>
    </xf>
    <xf numFmtId="0" fontId="7" fillId="0" borderId="0" xfId="0" applyFont="1" applyProtection="1"/>
    <xf numFmtId="0" fontId="6" fillId="0" borderId="0" xfId="0" applyFont="1" applyProtection="1"/>
    <xf numFmtId="0" fontId="8" fillId="0" borderId="0" xfId="0" applyFont="1" applyProtection="1"/>
    <xf numFmtId="4" fontId="8" fillId="0" borderId="0" xfId="0" applyNumberFormat="1" applyFont="1" applyProtection="1"/>
    <xf numFmtId="0" fontId="6" fillId="4" borderId="4" xfId="0" applyFont="1" applyFill="1" applyBorder="1" applyProtection="1"/>
    <xf numFmtId="4" fontId="6" fillId="4" borderId="23" xfId="0" applyNumberFormat="1" applyFont="1" applyFill="1" applyBorder="1" applyAlignment="1" applyProtection="1">
      <alignment horizontal="center"/>
    </xf>
    <xf numFmtId="2" fontId="6" fillId="0" borderId="0" xfId="0" applyNumberFormat="1" applyFont="1" applyFill="1" applyBorder="1" applyAlignment="1" applyProtection="1">
      <alignment horizontal="right"/>
    </xf>
    <xf numFmtId="0" fontId="8" fillId="0" borderId="24" xfId="0" applyFont="1" applyBorder="1" applyProtection="1"/>
    <xf numFmtId="3" fontId="3" fillId="0" borderId="15" xfId="0" applyNumberFormat="1" applyFont="1" applyFill="1" applyBorder="1" applyAlignment="1" applyProtection="1">
      <alignment horizontal="right"/>
    </xf>
    <xf numFmtId="3" fontId="5" fillId="0" borderId="17" xfId="0" applyNumberFormat="1" applyFont="1" applyFill="1" applyBorder="1" applyAlignment="1" applyProtection="1">
      <alignment horizontal="left"/>
    </xf>
    <xf numFmtId="2" fontId="3" fillId="0" borderId="15" xfId="0" applyNumberFormat="1" applyFont="1" applyFill="1" applyBorder="1" applyAlignment="1" applyProtection="1">
      <alignment horizontal="right"/>
    </xf>
    <xf numFmtId="2" fontId="2" fillId="0" borderId="16" xfId="0" applyNumberFormat="1" applyFont="1" applyFill="1" applyBorder="1" applyAlignment="1" applyProtection="1">
      <alignment horizontal="left"/>
    </xf>
    <xf numFmtId="2" fontId="2" fillId="0" borderId="16" xfId="0" applyNumberFormat="1" applyFont="1" applyFill="1" applyBorder="1" applyProtection="1"/>
    <xf numFmtId="2" fontId="2" fillId="0" borderId="17" xfId="0" applyNumberFormat="1" applyFont="1" applyFill="1" applyBorder="1" applyProtection="1"/>
    <xf numFmtId="164" fontId="6" fillId="0" borderId="27" xfId="0" applyNumberFormat="1" applyFont="1" applyFill="1" applyBorder="1" applyProtection="1"/>
    <xf numFmtId="2" fontId="2" fillId="0" borderId="0" xfId="0" applyNumberFormat="1" applyFont="1" applyProtection="1"/>
    <xf numFmtId="0" fontId="8" fillId="0" borderId="25" xfId="0" applyFont="1" applyBorder="1" applyAlignment="1" applyProtection="1">
      <alignment horizontal="left" indent="2"/>
    </xf>
    <xf numFmtId="3" fontId="5" fillId="0" borderId="19" xfId="0" applyNumberFormat="1" applyFont="1" applyFill="1" applyBorder="1" applyAlignment="1" applyProtection="1">
      <alignment horizontal="left"/>
    </xf>
    <xf numFmtId="2" fontId="2" fillId="0" borderId="11" xfId="0" applyNumberFormat="1" applyFont="1" applyFill="1" applyBorder="1" applyAlignment="1" applyProtection="1">
      <alignment horizontal="left"/>
    </xf>
    <xf numFmtId="2" fontId="2" fillId="0" borderId="11" xfId="0" applyNumberFormat="1" applyFont="1" applyFill="1" applyBorder="1" applyProtection="1"/>
    <xf numFmtId="2" fontId="2" fillId="0" borderId="19" xfId="0" applyNumberFormat="1" applyFont="1" applyFill="1" applyBorder="1" applyProtection="1"/>
    <xf numFmtId="164" fontId="2" fillId="0" borderId="28" xfId="0" applyNumberFormat="1" applyFont="1" applyFill="1" applyBorder="1" applyProtection="1"/>
    <xf numFmtId="0" fontId="8" fillId="0" borderId="26" xfId="0" applyFont="1" applyBorder="1" applyAlignment="1" applyProtection="1">
      <alignment horizontal="left" indent="2"/>
    </xf>
    <xf numFmtId="3" fontId="5" fillId="0" borderId="22" xfId="0" applyNumberFormat="1" applyFont="1" applyFill="1" applyBorder="1" applyAlignment="1" applyProtection="1">
      <alignment horizontal="left"/>
    </xf>
    <xf numFmtId="2" fontId="2" fillId="0" borderId="21" xfId="0" applyNumberFormat="1" applyFont="1" applyFill="1" applyBorder="1" applyAlignment="1" applyProtection="1">
      <alignment horizontal="left"/>
    </xf>
    <xf numFmtId="2" fontId="2" fillId="0" borderId="21" xfId="0" applyNumberFormat="1" applyFont="1" applyFill="1" applyBorder="1" applyProtection="1"/>
    <xf numFmtId="2" fontId="2" fillId="0" borderId="22" xfId="0" applyNumberFormat="1" applyFont="1" applyFill="1" applyBorder="1" applyProtection="1"/>
    <xf numFmtId="164" fontId="2" fillId="0" borderId="29" xfId="0" applyNumberFormat="1" applyFont="1" applyFill="1" applyBorder="1" applyProtection="1"/>
    <xf numFmtId="0" fontId="9" fillId="0" borderId="0" xfId="0" applyFont="1" applyProtection="1"/>
    <xf numFmtId="0" fontId="8" fillId="0" borderId="14" xfId="0" applyFont="1" applyBorder="1" applyProtection="1"/>
    <xf numFmtId="3" fontId="2" fillId="0" borderId="12" xfId="0" applyNumberFormat="1" applyFont="1" applyFill="1" applyBorder="1" applyAlignment="1" applyProtection="1">
      <alignment horizontal="left"/>
    </xf>
    <xf numFmtId="2" fontId="2" fillId="0" borderId="12" xfId="0" applyNumberFormat="1" applyFont="1" applyFill="1" applyBorder="1" applyAlignment="1" applyProtection="1">
      <alignment horizontal="left"/>
    </xf>
    <xf numFmtId="2" fontId="2" fillId="0" borderId="12" xfId="0" applyNumberFormat="1" applyFont="1" applyFill="1" applyBorder="1" applyProtection="1"/>
    <xf numFmtId="2" fontId="2" fillId="0" borderId="13" xfId="0" applyNumberFormat="1" applyFont="1" applyFill="1" applyBorder="1" applyProtection="1"/>
    <xf numFmtId="164" fontId="6" fillId="0" borderId="23" xfId="0" applyNumberFormat="1" applyFont="1" applyFill="1" applyBorder="1" applyProtection="1"/>
    <xf numFmtId="0" fontId="2" fillId="0" borderId="0" xfId="0" applyFont="1" applyFill="1" applyProtection="1"/>
    <xf numFmtId="0" fontId="6" fillId="0" borderId="0" xfId="0" applyFont="1" applyBorder="1" applyProtection="1"/>
    <xf numFmtId="3" fontId="3" fillId="0" borderId="0" xfId="0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left"/>
    </xf>
    <xf numFmtId="2" fontId="3" fillId="0" borderId="0" xfId="0" applyNumberFormat="1" applyFont="1" applyFill="1" applyBorder="1" applyAlignment="1" applyProtection="1">
      <alignment horizontal="right"/>
    </xf>
    <xf numFmtId="2" fontId="2" fillId="0" borderId="0" xfId="0" applyNumberFormat="1" applyFont="1" applyFill="1" applyBorder="1" applyAlignment="1" applyProtection="1">
      <alignment horizontal="left"/>
    </xf>
    <xf numFmtId="2" fontId="2" fillId="0" borderId="0" xfId="0" applyNumberFormat="1" applyFont="1" applyFill="1" applyBorder="1" applyProtection="1"/>
    <xf numFmtId="164" fontId="2" fillId="0" borderId="0" xfId="0" applyNumberFormat="1" applyFont="1" applyFill="1" applyBorder="1" applyProtection="1"/>
    <xf numFmtId="0" fontId="6" fillId="3" borderId="4" xfId="0" applyFont="1" applyFill="1" applyBorder="1" applyProtection="1"/>
    <xf numFmtId="0" fontId="8" fillId="0" borderId="4" xfId="0" applyFont="1" applyBorder="1" applyProtection="1"/>
    <xf numFmtId="4" fontId="2" fillId="0" borderId="6" xfId="0" applyNumberFormat="1" applyFont="1" applyBorder="1" applyAlignment="1" applyProtection="1">
      <alignment horizontal="left"/>
    </xf>
    <xf numFmtId="2" fontId="2" fillId="0" borderId="7" xfId="0" applyNumberFormat="1" applyFont="1" applyFill="1" applyBorder="1" applyAlignment="1" applyProtection="1">
      <alignment horizontal="left"/>
    </xf>
    <xf numFmtId="2" fontId="2" fillId="0" borderId="5" xfId="0" applyNumberFormat="1" applyFont="1" applyFill="1" applyBorder="1" applyProtection="1"/>
    <xf numFmtId="2" fontId="2" fillId="0" borderId="6" xfId="0" applyNumberFormat="1" applyFont="1" applyFill="1" applyBorder="1" applyProtection="1"/>
    <xf numFmtId="164" fontId="6" fillId="0" borderId="23" xfId="0" applyNumberFormat="1" applyFont="1" applyBorder="1" applyProtection="1"/>
    <xf numFmtId="0" fontId="6" fillId="0" borderId="1" xfId="0" applyFont="1" applyBorder="1" applyProtection="1"/>
    <xf numFmtId="164" fontId="6" fillId="0" borderId="0" xfId="0" applyNumberFormat="1" applyFont="1" applyBorder="1" applyProtection="1"/>
    <xf numFmtId="0" fontId="2" fillId="3" borderId="7" xfId="0" applyFont="1" applyFill="1" applyBorder="1" applyProtection="1"/>
    <xf numFmtId="0" fontId="2" fillId="3" borderId="7" xfId="0" applyFont="1" applyFill="1" applyBorder="1" applyAlignment="1" applyProtection="1">
      <alignment horizontal="left"/>
    </xf>
    <xf numFmtId="0" fontId="3" fillId="3" borderId="7" xfId="0" applyFont="1" applyFill="1" applyBorder="1" applyProtection="1"/>
    <xf numFmtId="164" fontId="6" fillId="3" borderId="13" xfId="0" applyNumberFormat="1" applyFont="1" applyFill="1" applyBorder="1" applyProtection="1"/>
    <xf numFmtId="0" fontId="6" fillId="5" borderId="4" xfId="0" applyFont="1" applyFill="1" applyBorder="1" applyProtection="1"/>
    <xf numFmtId="0" fontId="2" fillId="5" borderId="7" xfId="0" applyFont="1" applyFill="1" applyBorder="1" applyProtection="1"/>
    <xf numFmtId="0" fontId="2" fillId="5" borderId="7" xfId="0" applyFont="1" applyFill="1" applyBorder="1" applyAlignment="1" applyProtection="1">
      <alignment horizontal="left"/>
    </xf>
    <xf numFmtId="0" fontId="3" fillId="5" borderId="7" xfId="0" applyFont="1" applyFill="1" applyBorder="1" applyProtection="1"/>
    <xf numFmtId="164" fontId="6" fillId="5" borderId="13" xfId="0" applyNumberFormat="1" applyFont="1" applyFill="1" applyBorder="1" applyProtection="1"/>
    <xf numFmtId="0" fontId="8" fillId="2" borderId="4" xfId="0" applyFont="1" applyFill="1" applyBorder="1" applyProtection="1"/>
    <xf numFmtId="0" fontId="5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164" fontId="6" fillId="2" borderId="6" xfId="0" applyNumberFormat="1" applyFont="1" applyFill="1" applyBorder="1" applyProtection="1"/>
    <xf numFmtId="0" fontId="10" fillId="0" borderId="0" xfId="0" applyFont="1" applyProtection="1"/>
    <xf numFmtId="0" fontId="6" fillId="4" borderId="14" xfId="0" applyFont="1" applyFill="1" applyBorder="1" applyAlignment="1" applyProtection="1">
      <alignment horizontal="left"/>
    </xf>
    <xf numFmtId="9" fontId="6" fillId="4" borderId="8" xfId="1" applyFont="1" applyFill="1" applyBorder="1" applyAlignment="1" applyProtection="1">
      <alignment horizontal="center"/>
    </xf>
    <xf numFmtId="9" fontId="2" fillId="0" borderId="0" xfId="1" applyFont="1" applyProtection="1"/>
    <xf numFmtId="0" fontId="2" fillId="0" borderId="0" xfId="1" applyNumberFormat="1" applyFont="1" applyProtection="1"/>
    <xf numFmtId="1" fontId="2" fillId="0" borderId="0" xfId="0" applyNumberFormat="1" applyFont="1" applyProtection="1"/>
    <xf numFmtId="0" fontId="8" fillId="0" borderId="25" xfId="0" applyFont="1" applyBorder="1" applyAlignment="1" applyProtection="1">
      <alignment horizontal="left" indent="2"/>
      <protection locked="0"/>
    </xf>
    <xf numFmtId="0" fontId="8" fillId="0" borderId="30" xfId="0" applyFont="1" applyBorder="1" applyAlignment="1" applyProtection="1">
      <alignment horizontal="left" indent="2"/>
      <protection locked="0"/>
    </xf>
    <xf numFmtId="0" fontId="8" fillId="0" borderId="26" xfId="0" applyFont="1" applyBorder="1" applyAlignment="1" applyProtection="1">
      <alignment horizontal="left" indent="2"/>
      <protection locked="0"/>
    </xf>
    <xf numFmtId="2" fontId="3" fillId="0" borderId="18" xfId="0" applyNumberFormat="1" applyFont="1" applyFill="1" applyBorder="1" applyAlignment="1" applyProtection="1">
      <alignment horizontal="right"/>
      <protection locked="0"/>
    </xf>
    <xf numFmtId="2" fontId="3" fillId="0" borderId="20" xfId="0" applyNumberFormat="1" applyFont="1" applyFill="1" applyBorder="1" applyAlignment="1" applyProtection="1">
      <alignment horizontal="right"/>
      <protection locked="0"/>
    </xf>
    <xf numFmtId="1" fontId="3" fillId="0" borderId="12" xfId="0" applyNumberFormat="1" applyFont="1" applyFill="1" applyBorder="1" applyAlignment="1" applyProtection="1">
      <alignment horizontal="right"/>
      <protection locked="0"/>
    </xf>
    <xf numFmtId="2" fontId="3" fillId="0" borderId="7" xfId="0" applyNumberFormat="1" applyFont="1" applyFill="1" applyBorder="1" applyAlignment="1" applyProtection="1">
      <alignment horizontal="right"/>
      <protection locked="0"/>
    </xf>
    <xf numFmtId="4" fontId="6" fillId="5" borderId="23" xfId="0" applyNumberFormat="1" applyFont="1" applyFill="1" applyBorder="1" applyAlignment="1" applyProtection="1">
      <alignment horizontal="center"/>
    </xf>
    <xf numFmtId="9" fontId="6" fillId="0" borderId="9" xfId="0" quotePrefix="1" applyNumberFormat="1" applyFont="1" applyBorder="1" applyAlignment="1" applyProtection="1"/>
    <xf numFmtId="9" fontId="6" fillId="0" borderId="10" xfId="0" quotePrefix="1" applyNumberFormat="1" applyFont="1" applyBorder="1" applyAlignment="1" applyProtection="1"/>
    <xf numFmtId="3" fontId="5" fillId="0" borderId="13" xfId="0" applyNumberFormat="1" applyFont="1" applyFill="1" applyBorder="1" applyAlignment="1" applyProtection="1">
      <alignment horizontal="left"/>
    </xf>
    <xf numFmtId="164" fontId="2" fillId="0" borderId="23" xfId="0" applyNumberFormat="1" applyFont="1" applyFill="1" applyBorder="1" applyProtection="1"/>
    <xf numFmtId="3" fontId="2" fillId="0" borderId="13" xfId="0" applyNumberFormat="1" applyFont="1" applyFill="1" applyBorder="1" applyAlignment="1" applyProtection="1">
      <alignment horizontal="left"/>
    </xf>
    <xf numFmtId="0" fontId="3" fillId="0" borderId="0" xfId="0" applyFont="1" applyFill="1" applyProtection="1"/>
    <xf numFmtId="0" fontId="6" fillId="4" borderId="7" xfId="0" applyFont="1" applyFill="1" applyBorder="1" applyProtection="1"/>
    <xf numFmtId="164" fontId="6" fillId="4" borderId="13" xfId="0" applyNumberFormat="1" applyFont="1" applyFill="1" applyBorder="1" applyProtection="1"/>
    <xf numFmtId="4" fontId="6" fillId="3" borderId="23" xfId="0" applyNumberFormat="1" applyFont="1" applyFill="1" applyBorder="1" applyAlignment="1" applyProtection="1">
      <alignment horizontal="center"/>
    </xf>
    <xf numFmtId="0" fontId="6" fillId="0" borderId="2" xfId="0" applyFont="1" applyBorder="1" applyProtection="1"/>
    <xf numFmtId="164" fontId="6" fillId="0" borderId="3" xfId="0" applyNumberFormat="1" applyFont="1" applyBorder="1" applyProtection="1"/>
    <xf numFmtId="9" fontId="6" fillId="4" borderId="6" xfId="1" applyFont="1" applyFill="1" applyBorder="1" applyAlignment="1" applyProtection="1">
      <alignment horizontal="center"/>
    </xf>
    <xf numFmtId="1" fontId="3" fillId="0" borderId="8" xfId="0" applyNumberFormat="1" applyFont="1" applyFill="1" applyBorder="1" applyAlignment="1" applyProtection="1">
      <alignment horizontal="right"/>
      <protection locked="0"/>
    </xf>
    <xf numFmtId="2" fontId="3" fillId="0" borderId="8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</xf>
    <xf numFmtId="164" fontId="2" fillId="0" borderId="7" xfId="0" applyNumberFormat="1" applyFont="1" applyBorder="1" applyProtection="1"/>
    <xf numFmtId="2" fontId="3" fillId="0" borderId="4" xfId="0" applyNumberFormat="1" applyFont="1" applyFill="1" applyBorder="1" applyAlignment="1" applyProtection="1">
      <alignment horizontal="right"/>
      <protection locked="0"/>
    </xf>
    <xf numFmtId="3" fontId="5" fillId="0" borderId="19" xfId="0" applyNumberFormat="1" applyFont="1" applyFill="1" applyBorder="1" applyAlignment="1" applyProtection="1">
      <alignment horizontal="left"/>
      <protection locked="0"/>
    </xf>
    <xf numFmtId="3" fontId="5" fillId="0" borderId="22" xfId="0" applyNumberFormat="1" applyFont="1" applyFill="1" applyBorder="1" applyAlignment="1" applyProtection="1">
      <alignment horizontal="left"/>
      <protection locked="0"/>
    </xf>
    <xf numFmtId="2" fontId="2" fillId="0" borderId="11" xfId="0" applyNumberFormat="1" applyFont="1" applyFill="1" applyBorder="1" applyAlignment="1" applyProtection="1">
      <alignment horizontal="left"/>
      <protection locked="0"/>
    </xf>
    <xf numFmtId="3" fontId="5" fillId="0" borderId="21" xfId="0" applyNumberFormat="1" applyFont="1" applyFill="1" applyBorder="1" applyAlignment="1" applyProtection="1">
      <alignment horizontal="left"/>
      <protection locked="0"/>
    </xf>
    <xf numFmtId="2" fontId="3" fillId="0" borderId="32" xfId="0" applyNumberFormat="1" applyFont="1" applyFill="1" applyBorder="1" applyAlignment="1" applyProtection="1">
      <alignment horizontal="right"/>
      <protection locked="0"/>
    </xf>
    <xf numFmtId="2" fontId="3" fillId="0" borderId="33" xfId="0" applyNumberFormat="1" applyFont="1" applyFill="1" applyBorder="1" applyAlignment="1" applyProtection="1">
      <alignment horizontal="right"/>
      <protection locked="0"/>
    </xf>
    <xf numFmtId="3" fontId="3" fillId="0" borderId="18" xfId="0" applyNumberFormat="1" applyFont="1" applyBorder="1" applyAlignment="1" applyProtection="1">
      <alignment horizontal="right"/>
      <protection locked="0"/>
    </xf>
    <xf numFmtId="3" fontId="3" fillId="0" borderId="20" xfId="0" applyNumberFormat="1" applyFont="1" applyBorder="1" applyAlignment="1" applyProtection="1">
      <alignment horizontal="right"/>
      <protection locked="0"/>
    </xf>
    <xf numFmtId="2" fontId="3" fillId="0" borderId="18" xfId="0" applyNumberFormat="1" applyFont="1" applyBorder="1" applyAlignment="1" applyProtection="1">
      <alignment horizontal="right"/>
      <protection locked="0"/>
    </xf>
    <xf numFmtId="2" fontId="3" fillId="0" borderId="20" xfId="0" applyNumberFormat="1" applyFont="1" applyBorder="1" applyAlignment="1" applyProtection="1">
      <alignment horizontal="right"/>
      <protection locked="0"/>
    </xf>
    <xf numFmtId="3" fontId="3" fillId="0" borderId="14" xfId="0" applyNumberFormat="1" applyFont="1" applyBorder="1" applyAlignment="1" applyProtection="1">
      <alignment horizontal="right"/>
      <protection locked="0"/>
    </xf>
    <xf numFmtId="4" fontId="6" fillId="3" borderId="4" xfId="0" applyNumberFormat="1" applyFont="1" applyFill="1" applyBorder="1" applyAlignment="1">
      <alignment horizontal="center"/>
    </xf>
    <xf numFmtId="4" fontId="6" fillId="3" borderId="6" xfId="0" applyNumberFormat="1" applyFont="1" applyFill="1" applyBorder="1" applyAlignment="1">
      <alignment horizontal="center"/>
    </xf>
    <xf numFmtId="4" fontId="6" fillId="3" borderId="7" xfId="0" applyNumberFormat="1" applyFont="1" applyFill="1" applyBorder="1" applyAlignment="1">
      <alignment horizontal="center"/>
    </xf>
    <xf numFmtId="4" fontId="6" fillId="4" borderId="4" xfId="0" applyNumberFormat="1" applyFont="1" applyFill="1" applyBorder="1" applyAlignment="1">
      <alignment horizontal="center"/>
    </xf>
    <xf numFmtId="4" fontId="6" fillId="4" borderId="6" xfId="0" applyNumberFormat="1" applyFont="1" applyFill="1" applyBorder="1" applyAlignment="1">
      <alignment horizontal="center"/>
    </xf>
    <xf numFmtId="4" fontId="6" fillId="4" borderId="7" xfId="0" applyNumberFormat="1" applyFont="1" applyFill="1" applyBorder="1" applyAlignment="1">
      <alignment horizontal="center"/>
    </xf>
    <xf numFmtId="4" fontId="6" fillId="4" borderId="5" xfId="0" applyNumberFormat="1" applyFont="1" applyFill="1" applyBorder="1" applyAlignment="1">
      <alignment horizontal="center"/>
    </xf>
    <xf numFmtId="4" fontId="6" fillId="3" borderId="5" xfId="0" applyNumberFormat="1" applyFont="1" applyFill="1" applyBorder="1" applyAlignment="1">
      <alignment horizontal="center"/>
    </xf>
    <xf numFmtId="4" fontId="6" fillId="4" borderId="5" xfId="0" applyNumberFormat="1" applyFont="1" applyFill="1" applyBorder="1" applyAlignment="1" applyProtection="1">
      <alignment horizontal="center"/>
    </xf>
    <xf numFmtId="4" fontId="6" fillId="4" borderId="8" xfId="0" applyNumberFormat="1" applyFont="1" applyFill="1" applyBorder="1" applyAlignment="1" applyProtection="1">
      <alignment horizontal="center"/>
    </xf>
    <xf numFmtId="4" fontId="6" fillId="4" borderId="7" xfId="0" applyNumberFormat="1" applyFont="1" applyFill="1" applyBorder="1" applyAlignment="1" applyProtection="1">
      <alignment horizontal="center"/>
    </xf>
    <xf numFmtId="4" fontId="6" fillId="3" borderId="5" xfId="0" applyNumberFormat="1" applyFont="1" applyFill="1" applyBorder="1" applyAlignment="1" applyProtection="1">
      <alignment horizontal="center"/>
    </xf>
    <xf numFmtId="4" fontId="6" fillId="3" borderId="8" xfId="0" applyNumberFormat="1" applyFont="1" applyFill="1" applyBorder="1" applyAlignment="1" applyProtection="1">
      <alignment horizontal="center"/>
    </xf>
    <xf numFmtId="4" fontId="6" fillId="3" borderId="7" xfId="0" applyNumberFormat="1" applyFont="1" applyFill="1" applyBorder="1" applyAlignment="1" applyProtection="1">
      <alignment horizontal="center"/>
    </xf>
    <xf numFmtId="4" fontId="6" fillId="4" borderId="6" xfId="0" applyNumberFormat="1" applyFont="1" applyFill="1" applyBorder="1" applyAlignment="1" applyProtection="1">
      <alignment horizontal="center"/>
    </xf>
    <xf numFmtId="4" fontId="6" fillId="3" borderId="6" xfId="0" applyNumberFormat="1" applyFont="1" applyFill="1" applyBorder="1" applyAlignment="1" applyProtection="1">
      <alignment horizontal="center"/>
    </xf>
    <xf numFmtId="4" fontId="6" fillId="4" borderId="4" xfId="0" applyNumberFormat="1" applyFont="1" applyFill="1" applyBorder="1" applyAlignment="1" applyProtection="1">
      <alignment horizontal="center"/>
    </xf>
    <xf numFmtId="4" fontId="6" fillId="3" borderId="4" xfId="0" applyNumberFormat="1" applyFont="1" applyFill="1" applyBorder="1" applyAlignment="1" applyProtection="1">
      <alignment horizontal="center"/>
    </xf>
    <xf numFmtId="4" fontId="6" fillId="5" borderId="5" xfId="0" applyNumberFormat="1" applyFont="1" applyFill="1" applyBorder="1" applyAlignment="1" applyProtection="1">
      <alignment horizontal="center"/>
    </xf>
    <xf numFmtId="4" fontId="6" fillId="5" borderId="8" xfId="0" applyNumberFormat="1" applyFont="1" applyFill="1" applyBorder="1" applyAlignment="1" applyProtection="1">
      <alignment horizontal="center"/>
    </xf>
    <xf numFmtId="4" fontId="6" fillId="5" borderId="7" xfId="0" applyNumberFormat="1" applyFont="1" applyFill="1" applyBorder="1" applyAlignment="1" applyProtection="1">
      <alignment horizontal="center"/>
    </xf>
    <xf numFmtId="4" fontId="6" fillId="5" borderId="6" xfId="0" applyNumberFormat="1" applyFont="1" applyFill="1" applyBorder="1" applyAlignment="1" applyProtection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3CDFF"/>
      <color rgb="FFECAF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2F007-3706-4367-AB26-E034C646B7CA}">
  <sheetPr>
    <tabColor theme="0" tint="-0.249977111117893"/>
  </sheetPr>
  <dimension ref="A1:W22"/>
  <sheetViews>
    <sheetView tabSelected="1" workbookViewId="0">
      <selection activeCell="C30" sqref="C30"/>
    </sheetView>
  </sheetViews>
  <sheetFormatPr baseColWidth="10" defaultRowHeight="15" x14ac:dyDescent="0.25"/>
  <cols>
    <col min="1" max="1" width="31.85546875" customWidth="1"/>
    <col min="2" max="2" width="17.5703125" customWidth="1"/>
  </cols>
  <sheetData>
    <row r="1" spans="1:23" ht="21" x14ac:dyDescent="0.35">
      <c r="A1" s="6" t="s">
        <v>29</v>
      </c>
    </row>
    <row r="2" spans="1:23" ht="12" customHeight="1" x14ac:dyDescent="0.35">
      <c r="A2" s="6"/>
      <c r="W2" t="s">
        <v>24</v>
      </c>
    </row>
    <row r="3" spans="1:23" x14ac:dyDescent="0.25">
      <c r="A3" s="61" t="s">
        <v>38</v>
      </c>
      <c r="W3" t="s">
        <v>52</v>
      </c>
    </row>
    <row r="4" spans="1:23" ht="12.75" customHeight="1" x14ac:dyDescent="0.25"/>
    <row r="5" spans="1:23" x14ac:dyDescent="0.25">
      <c r="A5" t="s">
        <v>39</v>
      </c>
    </row>
    <row r="6" spans="1:23" x14ac:dyDescent="0.25">
      <c r="A6" t="s">
        <v>75</v>
      </c>
    </row>
    <row r="7" spans="1:23" x14ac:dyDescent="0.25">
      <c r="A7" t="s">
        <v>51</v>
      </c>
    </row>
    <row r="9" spans="1:23" x14ac:dyDescent="0.25">
      <c r="A9" s="61" t="s">
        <v>40</v>
      </c>
      <c r="B9" s="61" t="s">
        <v>41</v>
      </c>
    </row>
    <row r="10" spans="1:23" x14ac:dyDescent="0.25">
      <c r="A10" t="s">
        <v>42</v>
      </c>
      <c r="B10" s="63" t="s">
        <v>25</v>
      </c>
    </row>
    <row r="11" spans="1:23" x14ac:dyDescent="0.25">
      <c r="A11" t="s">
        <v>27</v>
      </c>
      <c r="B11" s="64" t="s">
        <v>36</v>
      </c>
    </row>
    <row r="12" spans="1:23" x14ac:dyDescent="0.25">
      <c r="A12" t="s">
        <v>30</v>
      </c>
      <c r="B12" s="65" t="s">
        <v>43</v>
      </c>
    </row>
    <row r="13" spans="1:23" x14ac:dyDescent="0.25">
      <c r="A13" t="s">
        <v>44</v>
      </c>
      <c r="B13" s="66" t="s">
        <v>44</v>
      </c>
    </row>
    <row r="14" spans="1:23" x14ac:dyDescent="0.25">
      <c r="A14" t="s">
        <v>37</v>
      </c>
      <c r="B14" s="67" t="s">
        <v>37</v>
      </c>
    </row>
    <row r="16" spans="1:23" x14ac:dyDescent="0.25">
      <c r="A16" s="61" t="s">
        <v>47</v>
      </c>
    </row>
    <row r="17" spans="1:1" x14ac:dyDescent="0.25">
      <c r="A17" t="s">
        <v>46</v>
      </c>
    </row>
    <row r="18" spans="1:1" x14ac:dyDescent="0.25">
      <c r="A18" t="s">
        <v>48</v>
      </c>
    </row>
    <row r="19" spans="1:1" x14ac:dyDescent="0.25">
      <c r="A19" s="62" t="s">
        <v>49</v>
      </c>
    </row>
    <row r="20" spans="1:1" x14ac:dyDescent="0.25">
      <c r="A20" s="62" t="s">
        <v>50</v>
      </c>
    </row>
    <row r="21" spans="1:1" x14ac:dyDescent="0.25">
      <c r="A21" t="s">
        <v>68</v>
      </c>
    </row>
    <row r="22" spans="1:1" x14ac:dyDescent="0.25">
      <c r="A22" t="s">
        <v>69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5A8C1-1A2F-4E7F-9F75-9A9E06AEC4BA}">
  <sheetPr>
    <tabColor theme="4" tint="0.79998168889431442"/>
  </sheetPr>
  <dimension ref="A1:J30"/>
  <sheetViews>
    <sheetView zoomScale="85" zoomScaleNormal="85" workbookViewId="0">
      <selection activeCell="A32" sqref="A32"/>
    </sheetView>
  </sheetViews>
  <sheetFormatPr baseColWidth="10" defaultRowHeight="15.75" x14ac:dyDescent="0.25"/>
  <cols>
    <col min="1" max="1" width="81.42578125" style="1" customWidth="1"/>
    <col min="2" max="2" width="32" style="1" customWidth="1"/>
    <col min="3" max="3" width="32.85546875" style="1" customWidth="1"/>
    <col min="4" max="4" width="11.7109375" style="1" customWidth="1"/>
    <col min="5" max="5" width="29" style="2" bestFit="1" customWidth="1"/>
    <col min="6" max="6" width="10.42578125" style="1" customWidth="1"/>
    <col min="7" max="7" width="10.140625" style="1" customWidth="1"/>
    <col min="8" max="8" width="22.5703125" style="1" customWidth="1"/>
    <col min="9" max="9" width="10" style="1" customWidth="1"/>
    <col min="10" max="16384" width="11.42578125" style="1"/>
  </cols>
  <sheetData>
    <row r="1" spans="1:10" ht="19.5" customHeight="1" x14ac:dyDescent="0.35">
      <c r="A1" s="6" t="s">
        <v>29</v>
      </c>
      <c r="C1" s="3" t="s">
        <v>12</v>
      </c>
    </row>
    <row r="2" spans="1:10" ht="19.5" customHeight="1" x14ac:dyDescent="0.3">
      <c r="A2" s="29" t="s">
        <v>13</v>
      </c>
      <c r="B2" s="1" t="s">
        <v>28</v>
      </c>
      <c r="J2" s="8"/>
    </row>
    <row r="3" spans="1:10" ht="19.5" customHeight="1" x14ac:dyDescent="0.3">
      <c r="A3" s="29" t="s">
        <v>14</v>
      </c>
      <c r="B3" s="30" t="s">
        <v>52</v>
      </c>
      <c r="J3" s="8"/>
    </row>
    <row r="4" spans="1:10" ht="19.5" customHeight="1" x14ac:dyDescent="0.3">
      <c r="A4" s="29" t="s">
        <v>9</v>
      </c>
      <c r="B4" s="1" t="s">
        <v>15</v>
      </c>
      <c r="J4" s="8"/>
    </row>
    <row r="5" spans="1:10" ht="19.5" customHeight="1" thickBot="1" x14ac:dyDescent="0.3">
      <c r="A5" s="10"/>
      <c r="B5" s="10"/>
      <c r="C5" s="11"/>
    </row>
    <row r="6" spans="1:10" ht="19.5" customHeight="1" thickBot="1" x14ac:dyDescent="0.3">
      <c r="A6" s="31" t="s">
        <v>0</v>
      </c>
      <c r="B6" s="226" t="s">
        <v>16</v>
      </c>
      <c r="C6" s="227"/>
      <c r="D6" s="226" t="s">
        <v>4</v>
      </c>
      <c r="E6" s="228"/>
      <c r="F6" s="229" t="s">
        <v>76</v>
      </c>
      <c r="G6" s="227"/>
      <c r="H6" s="100" t="s">
        <v>10</v>
      </c>
    </row>
    <row r="7" spans="1:10" ht="19.5" customHeight="1" thickBot="1" x14ac:dyDescent="0.3">
      <c r="C7" s="2"/>
      <c r="E7" s="1"/>
      <c r="F7" s="104" t="s">
        <v>6</v>
      </c>
      <c r="G7" s="104" t="s">
        <v>5</v>
      </c>
    </row>
    <row r="8" spans="1:10" ht="19.5" customHeight="1" x14ac:dyDescent="0.25">
      <c r="A8" s="84" t="s">
        <v>23</v>
      </c>
      <c r="B8" s="87"/>
      <c r="C8" s="88"/>
      <c r="D8" s="105"/>
      <c r="E8" s="45"/>
      <c r="F8" s="46"/>
      <c r="G8" s="47"/>
      <c r="H8" s="59">
        <f>SUM(H9:H11)</f>
        <v>218500</v>
      </c>
      <c r="I8" s="4"/>
    </row>
    <row r="9" spans="1:10" ht="19.5" customHeight="1" x14ac:dyDescent="0.25">
      <c r="A9" s="85" t="s">
        <v>54</v>
      </c>
      <c r="B9" s="89">
        <v>1000</v>
      </c>
      <c r="C9" s="90" t="s">
        <v>53</v>
      </c>
      <c r="D9" s="216">
        <v>200</v>
      </c>
      <c r="E9" s="24" t="s">
        <v>56</v>
      </c>
      <c r="F9" s="25">
        <f>0.75*D9</f>
        <v>150</v>
      </c>
      <c r="G9" s="48">
        <f>1.25*D9</f>
        <v>250</v>
      </c>
      <c r="H9" s="23">
        <f>B9*D9</f>
        <v>200000</v>
      </c>
      <c r="I9" s="4"/>
    </row>
    <row r="10" spans="1:10" ht="19.5" customHeight="1" x14ac:dyDescent="0.25">
      <c r="A10" s="85" t="s">
        <v>57</v>
      </c>
      <c r="B10" s="89">
        <v>2000</v>
      </c>
      <c r="C10" s="90" t="s">
        <v>25</v>
      </c>
      <c r="D10" s="216">
        <v>8</v>
      </c>
      <c r="E10" s="24" t="s">
        <v>26</v>
      </c>
      <c r="F10" s="25">
        <f>0.75*D10</f>
        <v>6</v>
      </c>
      <c r="G10" s="48">
        <f>1.25*D10</f>
        <v>10</v>
      </c>
      <c r="H10" s="23">
        <f>B10*D10</f>
        <v>16000</v>
      </c>
      <c r="I10" s="4"/>
    </row>
    <row r="11" spans="1:10" ht="19.5" customHeight="1" thickBot="1" x14ac:dyDescent="0.3">
      <c r="A11" s="86" t="s">
        <v>58</v>
      </c>
      <c r="B11" s="91">
        <v>500</v>
      </c>
      <c r="C11" s="92" t="s">
        <v>25</v>
      </c>
      <c r="D11" s="217">
        <v>5</v>
      </c>
      <c r="E11" s="51" t="s">
        <v>26</v>
      </c>
      <c r="F11" s="52">
        <f>0.75*D11</f>
        <v>3.75</v>
      </c>
      <c r="G11" s="53">
        <f>1.25*D11</f>
        <v>6.25</v>
      </c>
      <c r="H11" s="49">
        <f>B11*D11</f>
        <v>2500</v>
      </c>
      <c r="I11" s="4"/>
    </row>
    <row r="12" spans="1:10" ht="19.5" customHeight="1" thickBot="1" x14ac:dyDescent="0.3">
      <c r="A12" s="37"/>
      <c r="C12" s="2"/>
      <c r="E12" s="1"/>
    </row>
    <row r="13" spans="1:10" s="9" customFormat="1" ht="19.5" customHeight="1" thickBot="1" x14ac:dyDescent="0.3">
      <c r="A13" s="54" t="s">
        <v>1</v>
      </c>
      <c r="B13" s="109">
        <v>10</v>
      </c>
      <c r="C13" s="110" t="str">
        <f>IF(B3="Entwässerte Fläche","m2","%, die eine Ermässigung erhalten")</f>
        <v>%, die eine Ermässigung erhalten</v>
      </c>
      <c r="D13" s="207">
        <v>10</v>
      </c>
      <c r="E13" s="42" t="str">
        <f>IF(B3="Entwässerte Fläche","CHF/m2","% von Abwassergrundgebühr")</f>
        <v>% von Abwassergrundgebühr</v>
      </c>
      <c r="F13" s="43" t="str">
        <f>IF(B3="Entwässerte Fläche",0.75*D13,"")</f>
        <v/>
      </c>
      <c r="G13" s="44" t="str">
        <f>IF(B3="Entwässerte Fläche",1.25*D13,"")</f>
        <v/>
      </c>
      <c r="H13" s="60">
        <f>IF(B3="Entwässerte Fläche",B13*D13,-B13/100*D13/100*H8)</f>
        <v>-2185</v>
      </c>
    </row>
    <row r="14" spans="1:10" s="9" customFormat="1" ht="19.5" customHeight="1" thickBot="1" x14ac:dyDescent="0.3">
      <c r="A14" s="17"/>
      <c r="B14" s="26"/>
      <c r="C14" s="27"/>
      <c r="D14" s="14"/>
      <c r="E14" s="15"/>
      <c r="F14" s="28"/>
      <c r="G14" s="28"/>
      <c r="H14" s="13"/>
    </row>
    <row r="15" spans="1:10" s="9" customFormat="1" ht="19.5" customHeight="1" thickBot="1" x14ac:dyDescent="0.3">
      <c r="A15" s="31" t="s">
        <v>61</v>
      </c>
      <c r="B15" s="69"/>
      <c r="C15" s="69"/>
      <c r="D15" s="69"/>
      <c r="E15" s="69"/>
      <c r="F15" s="69"/>
      <c r="G15" s="69"/>
      <c r="H15" s="68">
        <f>H8+H13</f>
        <v>216315</v>
      </c>
    </row>
    <row r="16" spans="1:10" ht="19.5" customHeight="1" thickBot="1" x14ac:dyDescent="0.3">
      <c r="C16" s="2"/>
      <c r="E16" s="1"/>
    </row>
    <row r="17" spans="1:9" ht="19.5" customHeight="1" thickBot="1" x14ac:dyDescent="0.3">
      <c r="A17" s="33" t="s">
        <v>9</v>
      </c>
      <c r="B17" s="223" t="s">
        <v>16</v>
      </c>
      <c r="C17" s="224"/>
      <c r="D17" s="225" t="s">
        <v>4</v>
      </c>
      <c r="E17" s="225"/>
      <c r="F17" s="230" t="s">
        <v>76</v>
      </c>
      <c r="G17" s="225"/>
      <c r="H17" s="99" t="s">
        <v>10</v>
      </c>
    </row>
    <row r="18" spans="1:9" s="9" customFormat="1" ht="19.5" customHeight="1" thickBot="1" x14ac:dyDescent="0.3">
      <c r="A18" s="17"/>
      <c r="B18" s="26"/>
      <c r="C18" s="27"/>
      <c r="D18" s="14"/>
      <c r="E18" s="15"/>
      <c r="F18" s="28"/>
      <c r="G18" s="28"/>
      <c r="H18" s="13"/>
    </row>
    <row r="19" spans="1:9" ht="19.5" customHeight="1" thickBot="1" x14ac:dyDescent="0.3">
      <c r="A19" s="54" t="s">
        <v>9</v>
      </c>
      <c r="B19" s="55">
        <v>100000</v>
      </c>
      <c r="C19" s="103" t="s">
        <v>7</v>
      </c>
      <c r="D19" s="211">
        <v>1</v>
      </c>
      <c r="E19" s="56" t="s">
        <v>3</v>
      </c>
      <c r="F19" s="57">
        <f>0.75*D19</f>
        <v>0.75</v>
      </c>
      <c r="G19" s="58">
        <f>1.25*D19</f>
        <v>1.25</v>
      </c>
      <c r="H19" s="70">
        <f>B19*D19</f>
        <v>100000</v>
      </c>
    </row>
    <row r="20" spans="1:9" ht="19.5" customHeight="1" thickBot="1" x14ac:dyDescent="0.3">
      <c r="A20" s="16"/>
      <c r="B20" s="18"/>
      <c r="C20" s="26"/>
      <c r="D20" s="27"/>
      <c r="E20" s="14"/>
      <c r="F20" s="15"/>
      <c r="G20" s="28"/>
      <c r="H20" s="28"/>
    </row>
    <row r="21" spans="1:9" ht="19.5" customHeight="1" thickBot="1" x14ac:dyDescent="0.3">
      <c r="A21" s="33" t="s">
        <v>62</v>
      </c>
      <c r="B21" s="72"/>
      <c r="C21" s="72"/>
      <c r="D21" s="73"/>
      <c r="E21" s="72"/>
      <c r="F21" s="74"/>
      <c r="G21" s="72"/>
      <c r="H21" s="38">
        <f>H19</f>
        <v>100000</v>
      </c>
    </row>
    <row r="22" spans="1:9" ht="19.5" customHeight="1" thickBot="1" x14ac:dyDescent="0.3">
      <c r="D22" s="2"/>
      <c r="E22" s="1"/>
    </row>
    <row r="23" spans="1:9" ht="19.5" customHeight="1" thickBot="1" x14ac:dyDescent="0.3">
      <c r="A23" s="34" t="s">
        <v>60</v>
      </c>
      <c r="B23" s="106"/>
      <c r="C23" s="106"/>
      <c r="D23" s="107"/>
      <c r="E23" s="106"/>
      <c r="F23" s="108"/>
      <c r="G23" s="106"/>
      <c r="H23" s="75">
        <f>H15+H21</f>
        <v>316315</v>
      </c>
    </row>
    <row r="24" spans="1:9" ht="19.5" customHeight="1" thickBot="1" x14ac:dyDescent="0.3">
      <c r="D24" s="2"/>
      <c r="E24" s="1"/>
    </row>
    <row r="25" spans="1:9" ht="19.5" customHeight="1" thickBot="1" x14ac:dyDescent="0.3">
      <c r="A25" s="12" t="s">
        <v>11</v>
      </c>
      <c r="B25" s="35">
        <v>315000</v>
      </c>
      <c r="C25" s="7" t="s">
        <v>2</v>
      </c>
      <c r="D25" s="2"/>
      <c r="E25" s="1"/>
      <c r="F25" s="3"/>
    </row>
    <row r="26" spans="1:9" ht="19.5" customHeight="1" thickBot="1" x14ac:dyDescent="0.3">
      <c r="A26" s="16"/>
      <c r="B26" s="18"/>
      <c r="C26" s="19"/>
      <c r="D26" s="20"/>
      <c r="E26" s="19"/>
      <c r="F26" s="20"/>
      <c r="G26" s="19"/>
      <c r="H26" s="19"/>
    </row>
    <row r="27" spans="1:9" ht="19.5" customHeight="1" thickBot="1" x14ac:dyDescent="0.3">
      <c r="A27" s="12" t="s">
        <v>63</v>
      </c>
      <c r="B27" s="36">
        <f>H23-B25</f>
        <v>1315</v>
      </c>
      <c r="C27" s="71" t="str">
        <f>IF(ABS(B27)&gt;(0.05*B25), "Hohe Abweichung (&gt;5%)! Tarif anpassen","")</f>
        <v/>
      </c>
      <c r="D27" s="2"/>
      <c r="E27" s="1"/>
      <c r="F27" s="3"/>
      <c r="I27" s="7"/>
    </row>
    <row r="28" spans="1:9" ht="19.5" customHeight="1" thickBot="1" x14ac:dyDescent="0.3">
      <c r="A28" s="16"/>
      <c r="B28" s="18"/>
      <c r="C28" s="19"/>
      <c r="D28" s="20"/>
      <c r="E28" s="19"/>
      <c r="F28" s="20"/>
      <c r="G28" s="19"/>
      <c r="H28" s="19"/>
    </row>
    <row r="29" spans="1:9" ht="19.5" customHeight="1" thickBot="1" x14ac:dyDescent="0.3">
      <c r="A29" s="76" t="s">
        <v>77</v>
      </c>
      <c r="B29" s="77">
        <f>H15/H23</f>
        <v>0.68385944390876185</v>
      </c>
      <c r="C29" s="71" t="str">
        <f>IF(OR(B29&lt;0.5,B29&gt;0.75), "Nicht geeigneter Anteil! Tarif anpassen","")</f>
        <v/>
      </c>
      <c r="D29" s="2"/>
      <c r="E29" s="1"/>
    </row>
    <row r="30" spans="1:9" ht="19.5" customHeight="1" x14ac:dyDescent="0.25">
      <c r="D30" s="2"/>
      <c r="E30" s="1"/>
    </row>
  </sheetData>
  <sheetProtection algorithmName="SHA-512" hashValue="URsVzX0JEFaL0osGHC18Lo/Hh97kvPA0iQWSDmN2LV+f737gD7bTxS4ntB7BbWmQ3TU8QeAF8F6sUcyleZ0GFA==" saltValue="vcFjs5NcV7iG8UqfL5pZ/g==" spinCount="100000" sheet="1" objects="1" scenarios="1"/>
  <mergeCells count="6">
    <mergeCell ref="B17:C17"/>
    <mergeCell ref="D17:E17"/>
    <mergeCell ref="B6:C6"/>
    <mergeCell ref="D6:E6"/>
    <mergeCell ref="F6:G6"/>
    <mergeCell ref="F17:G17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809125C-F744-4298-A3B5-3D11C90A8A87}">
          <x14:formula1>
            <xm:f>Basis!$W$2:$W$3</xm:f>
          </x14:formula1>
          <xm:sqref>B3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2F1F3-2AE4-4779-AAFA-DD3402CE3438}">
  <sheetPr>
    <tabColor theme="5" tint="0.79998168889431442"/>
  </sheetPr>
  <dimension ref="A1:J39"/>
  <sheetViews>
    <sheetView zoomScale="85" zoomScaleNormal="85" workbookViewId="0">
      <selection activeCell="A33" sqref="A33"/>
    </sheetView>
  </sheetViews>
  <sheetFormatPr baseColWidth="10" defaultRowHeight="15.75" x14ac:dyDescent="0.25"/>
  <cols>
    <col min="1" max="1" width="80.42578125" style="1" customWidth="1"/>
    <col min="2" max="2" width="38.7109375" style="1" customWidth="1"/>
    <col min="3" max="3" width="34" style="1" customWidth="1"/>
    <col min="4" max="4" width="16.85546875" style="1" customWidth="1"/>
    <col min="5" max="5" width="29" style="2" customWidth="1"/>
    <col min="6" max="6" width="10.85546875" style="1" customWidth="1"/>
    <col min="7" max="7" width="11.85546875" style="1" customWidth="1"/>
    <col min="8" max="8" width="20.28515625" style="1" customWidth="1"/>
    <col min="9" max="9" width="10" style="1" customWidth="1"/>
    <col min="10" max="16384" width="11.42578125" style="1"/>
  </cols>
  <sheetData>
    <row r="1" spans="1:10" ht="19.5" customHeight="1" x14ac:dyDescent="0.35">
      <c r="A1" s="6" t="s">
        <v>29</v>
      </c>
      <c r="C1" s="3" t="s">
        <v>12</v>
      </c>
    </row>
    <row r="2" spans="1:10" ht="19.5" customHeight="1" x14ac:dyDescent="0.3">
      <c r="A2" s="29" t="s">
        <v>13</v>
      </c>
      <c r="B2" s="1" t="s">
        <v>27</v>
      </c>
      <c r="J2" s="8"/>
    </row>
    <row r="3" spans="1:10" ht="19.5" customHeight="1" x14ac:dyDescent="0.3">
      <c r="A3" s="29" t="s">
        <v>14</v>
      </c>
      <c r="B3" s="30" t="s">
        <v>52</v>
      </c>
      <c r="J3" s="8"/>
    </row>
    <row r="4" spans="1:10" ht="19.5" customHeight="1" x14ac:dyDescent="0.3">
      <c r="A4" s="29" t="s">
        <v>9</v>
      </c>
      <c r="B4" s="1" t="s">
        <v>15</v>
      </c>
      <c r="J4" s="8"/>
    </row>
    <row r="5" spans="1:10" ht="19.5" customHeight="1" thickBot="1" x14ac:dyDescent="0.3">
      <c r="A5" s="10"/>
      <c r="B5" s="10"/>
      <c r="C5" s="11"/>
    </row>
    <row r="6" spans="1:10" ht="19.5" customHeight="1" thickBot="1" x14ac:dyDescent="0.3">
      <c r="A6" s="31" t="s">
        <v>0</v>
      </c>
      <c r="B6" s="226" t="s">
        <v>16</v>
      </c>
      <c r="C6" s="227"/>
      <c r="D6" s="226" t="s">
        <v>4</v>
      </c>
      <c r="E6" s="228"/>
      <c r="F6" s="229" t="s">
        <v>76</v>
      </c>
      <c r="G6" s="227"/>
      <c r="H6" s="100" t="s">
        <v>10</v>
      </c>
    </row>
    <row r="7" spans="1:10" ht="19.5" customHeight="1" thickBot="1" x14ac:dyDescent="0.3">
      <c r="C7" s="2"/>
      <c r="E7" s="1"/>
      <c r="F7" s="98" t="s">
        <v>6</v>
      </c>
      <c r="G7" s="98" t="s">
        <v>5</v>
      </c>
    </row>
    <row r="8" spans="1:10" ht="19.5" customHeight="1" x14ac:dyDescent="0.25">
      <c r="A8" s="84" t="s">
        <v>23</v>
      </c>
      <c r="B8" s="87"/>
      <c r="C8" s="88"/>
      <c r="D8" s="83"/>
      <c r="E8" s="45"/>
      <c r="F8" s="46"/>
      <c r="G8" s="47"/>
      <c r="H8" s="95">
        <f>SUM(H9:H14)</f>
        <v>254500</v>
      </c>
      <c r="I8" s="4"/>
    </row>
    <row r="9" spans="1:10" ht="19.5" customHeight="1" x14ac:dyDescent="0.25">
      <c r="A9" s="85" t="s">
        <v>17</v>
      </c>
      <c r="B9" s="218">
        <v>1000</v>
      </c>
      <c r="C9" s="90" t="s">
        <v>36</v>
      </c>
      <c r="D9" s="220">
        <v>100</v>
      </c>
      <c r="E9" s="24" t="s">
        <v>22</v>
      </c>
      <c r="F9" s="25">
        <f t="shared" ref="F9:F14" si="0">0.75*D9</f>
        <v>75</v>
      </c>
      <c r="G9" s="48">
        <f t="shared" ref="G9:G14" si="1">1.25*D9</f>
        <v>125</v>
      </c>
      <c r="H9" s="96">
        <f t="shared" ref="H9:H14" si="2">B9*D9</f>
        <v>100000</v>
      </c>
      <c r="I9" s="4"/>
    </row>
    <row r="10" spans="1:10" ht="19.5" customHeight="1" x14ac:dyDescent="0.25">
      <c r="A10" s="85" t="s">
        <v>18</v>
      </c>
      <c r="B10" s="218">
        <v>200</v>
      </c>
      <c r="C10" s="90" t="s">
        <v>36</v>
      </c>
      <c r="D10" s="220">
        <v>170</v>
      </c>
      <c r="E10" s="24" t="s">
        <v>22</v>
      </c>
      <c r="F10" s="25">
        <f t="shared" si="0"/>
        <v>127.5</v>
      </c>
      <c r="G10" s="48">
        <f t="shared" si="1"/>
        <v>212.5</v>
      </c>
      <c r="H10" s="96">
        <f t="shared" si="2"/>
        <v>34000</v>
      </c>
      <c r="I10" s="4"/>
    </row>
    <row r="11" spans="1:10" ht="19.5" customHeight="1" x14ac:dyDescent="0.25">
      <c r="A11" s="85" t="s">
        <v>19</v>
      </c>
      <c r="B11" s="218">
        <v>200</v>
      </c>
      <c r="C11" s="90" t="s">
        <v>36</v>
      </c>
      <c r="D11" s="220">
        <v>230</v>
      </c>
      <c r="E11" s="24" t="s">
        <v>22</v>
      </c>
      <c r="F11" s="25">
        <f t="shared" si="0"/>
        <v>172.5</v>
      </c>
      <c r="G11" s="48">
        <f t="shared" si="1"/>
        <v>287.5</v>
      </c>
      <c r="H11" s="96">
        <f t="shared" si="2"/>
        <v>46000</v>
      </c>
      <c r="I11" s="4"/>
    </row>
    <row r="12" spans="1:10" ht="19.5" customHeight="1" x14ac:dyDescent="0.25">
      <c r="A12" s="85" t="s">
        <v>20</v>
      </c>
      <c r="B12" s="218">
        <v>80</v>
      </c>
      <c r="C12" s="90" t="s">
        <v>36</v>
      </c>
      <c r="D12" s="220">
        <v>400</v>
      </c>
      <c r="E12" s="24" t="s">
        <v>22</v>
      </c>
      <c r="F12" s="25">
        <f t="shared" si="0"/>
        <v>300</v>
      </c>
      <c r="G12" s="48">
        <f t="shared" si="1"/>
        <v>500</v>
      </c>
      <c r="H12" s="96">
        <f t="shared" si="2"/>
        <v>32000</v>
      </c>
      <c r="I12" s="4"/>
    </row>
    <row r="13" spans="1:10" ht="19.5" customHeight="1" x14ac:dyDescent="0.25">
      <c r="A13" s="85" t="s">
        <v>21</v>
      </c>
      <c r="B13" s="218">
        <v>50</v>
      </c>
      <c r="C13" s="90" t="s">
        <v>36</v>
      </c>
      <c r="D13" s="220">
        <v>650</v>
      </c>
      <c r="E13" s="24" t="s">
        <v>22</v>
      </c>
      <c r="F13" s="25">
        <f t="shared" si="0"/>
        <v>487.5</v>
      </c>
      <c r="G13" s="48">
        <f t="shared" si="1"/>
        <v>812.5</v>
      </c>
      <c r="H13" s="96">
        <f t="shared" si="2"/>
        <v>32500</v>
      </c>
      <c r="I13" s="4"/>
    </row>
    <row r="14" spans="1:10" ht="19.5" customHeight="1" thickBot="1" x14ac:dyDescent="0.3">
      <c r="A14" s="86" t="s">
        <v>74</v>
      </c>
      <c r="B14" s="219">
        <v>10</v>
      </c>
      <c r="C14" s="92" t="s">
        <v>36</v>
      </c>
      <c r="D14" s="221">
        <v>1000</v>
      </c>
      <c r="E14" s="50" t="s">
        <v>22</v>
      </c>
      <c r="F14" s="52">
        <f t="shared" si="0"/>
        <v>750</v>
      </c>
      <c r="G14" s="53">
        <f t="shared" si="1"/>
        <v>1250</v>
      </c>
      <c r="H14" s="97">
        <f t="shared" si="2"/>
        <v>10000</v>
      </c>
      <c r="I14" s="4"/>
    </row>
    <row r="15" spans="1:10" ht="19.5" customHeight="1" thickBot="1" x14ac:dyDescent="0.3">
      <c r="A15" s="37"/>
      <c r="C15" s="2"/>
      <c r="E15" s="1"/>
    </row>
    <row r="16" spans="1:10" s="9" customFormat="1" ht="19.5" customHeight="1" thickBot="1" x14ac:dyDescent="0.3">
      <c r="A16" s="39" t="s">
        <v>1</v>
      </c>
      <c r="B16" s="40">
        <v>10</v>
      </c>
      <c r="C16" s="41" t="str">
        <f>IF(B3="Entwässerte Fläche","m2","%, die eine Ermässigung erhalten")</f>
        <v>%, die eine Ermässigung erhalten</v>
      </c>
      <c r="D16" s="192">
        <v>10</v>
      </c>
      <c r="E16" s="42" t="str">
        <f>IF(B3="Entwässerte Fläche","CHF/m2","% von Abwassergrundgebühr")</f>
        <v>% von Abwassergrundgebühr</v>
      </c>
      <c r="F16" s="43" t="str">
        <f>IF(B3="Entwässerte Fläche",0.75*D16,"")</f>
        <v/>
      </c>
      <c r="G16" s="44" t="str">
        <f>IF(B3="Entwässerte Fläche",1.25*D16,"")</f>
        <v/>
      </c>
      <c r="H16" s="102">
        <f>IF(B3="Entwässerte Fläche",B16*D16,-B16/100*D16/100*H8)</f>
        <v>-2545</v>
      </c>
    </row>
    <row r="17" spans="1:10" s="9" customFormat="1" ht="19.5" customHeight="1" thickBot="1" x14ac:dyDescent="0.3">
      <c r="A17" s="17"/>
      <c r="B17" s="26"/>
      <c r="C17" s="27"/>
      <c r="D17" s="14"/>
      <c r="E17" s="15"/>
      <c r="F17" s="28"/>
      <c r="G17" s="28"/>
      <c r="H17" s="13"/>
    </row>
    <row r="18" spans="1:10" s="9" customFormat="1" ht="19.5" customHeight="1" thickBot="1" x14ac:dyDescent="0.3">
      <c r="A18" s="31" t="s">
        <v>61</v>
      </c>
      <c r="B18" s="78"/>
      <c r="C18" s="79"/>
      <c r="D18" s="80"/>
      <c r="E18" s="81"/>
      <c r="F18" s="82"/>
      <c r="G18" s="82"/>
      <c r="H18" s="101">
        <f>H8+H16</f>
        <v>251955</v>
      </c>
    </row>
    <row r="19" spans="1:10" ht="19.5" customHeight="1" thickBot="1" x14ac:dyDescent="0.3">
      <c r="C19" s="2"/>
      <c r="E19" s="1"/>
    </row>
    <row r="20" spans="1:10" ht="19.5" customHeight="1" thickBot="1" x14ac:dyDescent="0.3">
      <c r="A20" s="33" t="s">
        <v>9</v>
      </c>
      <c r="B20" s="223" t="s">
        <v>16</v>
      </c>
      <c r="C20" s="224"/>
      <c r="D20" s="225" t="s">
        <v>4</v>
      </c>
      <c r="E20" s="225"/>
      <c r="F20" s="230" t="s">
        <v>76</v>
      </c>
      <c r="G20" s="225"/>
      <c r="H20" s="99" t="s">
        <v>10</v>
      </c>
    </row>
    <row r="21" spans="1:10" s="9" customFormat="1" ht="19.5" customHeight="1" thickBot="1" x14ac:dyDescent="0.3">
      <c r="A21" s="17"/>
      <c r="B21" s="26"/>
      <c r="C21" s="27"/>
      <c r="D21" s="14"/>
      <c r="E21" s="15"/>
      <c r="F21" s="28"/>
      <c r="G21" s="28"/>
      <c r="H21" s="13"/>
    </row>
    <row r="22" spans="1:10" ht="19.5" customHeight="1" thickBot="1" x14ac:dyDescent="0.3">
      <c r="A22" s="54" t="s">
        <v>9</v>
      </c>
      <c r="B22" s="93">
        <v>200000</v>
      </c>
      <c r="C22" s="94" t="s">
        <v>7</v>
      </c>
      <c r="D22" s="193">
        <v>1</v>
      </c>
      <c r="E22" s="56" t="s">
        <v>3</v>
      </c>
      <c r="F22" s="57">
        <f>0.75*D22</f>
        <v>0.75</v>
      </c>
      <c r="G22" s="58">
        <f>1.25*D22</f>
        <v>1.25</v>
      </c>
      <c r="H22" s="70">
        <f>B22*D22</f>
        <v>200000</v>
      </c>
    </row>
    <row r="23" spans="1:10" ht="19.5" customHeight="1" thickBot="1" x14ac:dyDescent="0.3">
      <c r="A23" s="16"/>
      <c r="C23" s="26"/>
      <c r="D23" s="27"/>
      <c r="E23" s="14"/>
      <c r="F23" s="15"/>
      <c r="G23" s="28"/>
      <c r="H23" s="28"/>
      <c r="I23" s="18"/>
    </row>
    <row r="24" spans="1:10" ht="19.5" customHeight="1" thickBot="1" x14ac:dyDescent="0.3">
      <c r="A24" s="33" t="s">
        <v>62</v>
      </c>
      <c r="B24" s="72"/>
      <c r="C24" s="72"/>
      <c r="D24" s="73"/>
      <c r="E24" s="72"/>
      <c r="F24" s="74"/>
      <c r="G24" s="72"/>
      <c r="H24" s="38">
        <f>H22</f>
        <v>200000</v>
      </c>
    </row>
    <row r="25" spans="1:10" ht="19.5" customHeight="1" thickBot="1" x14ac:dyDescent="0.3">
      <c r="D25" s="2"/>
      <c r="E25" s="1"/>
    </row>
    <row r="26" spans="1:10" ht="19.5" customHeight="1" thickBot="1" x14ac:dyDescent="0.3">
      <c r="A26" s="34" t="s">
        <v>60</v>
      </c>
      <c r="B26" s="106"/>
      <c r="C26" s="106"/>
      <c r="D26" s="107"/>
      <c r="E26" s="106"/>
      <c r="F26" s="108"/>
      <c r="G26" s="106"/>
      <c r="H26" s="75">
        <f>H18+H24</f>
        <v>451955</v>
      </c>
    </row>
    <row r="27" spans="1:10" ht="19.5" customHeight="1" thickBot="1" x14ac:dyDescent="0.3">
      <c r="D27" s="2"/>
      <c r="E27" s="1"/>
    </row>
    <row r="28" spans="1:10" ht="19.5" customHeight="1" thickBot="1" x14ac:dyDescent="0.3">
      <c r="A28" s="12" t="s">
        <v>11</v>
      </c>
      <c r="B28" s="35">
        <v>450000</v>
      </c>
      <c r="C28" s="7" t="s">
        <v>2</v>
      </c>
      <c r="D28" s="2"/>
      <c r="E28" s="1"/>
      <c r="F28" s="3"/>
    </row>
    <row r="29" spans="1:10" ht="19.5" customHeight="1" thickBot="1" x14ac:dyDescent="0.3">
      <c r="A29" s="16"/>
      <c r="B29" s="17"/>
      <c r="C29" s="18"/>
      <c r="D29" s="19"/>
      <c r="E29" s="20"/>
      <c r="F29" s="19"/>
      <c r="G29" s="20"/>
      <c r="H29" s="19"/>
      <c r="I29" s="19"/>
    </row>
    <row r="30" spans="1:10" ht="19.5" customHeight="1" thickBot="1" x14ac:dyDescent="0.3">
      <c r="A30" s="12" t="s">
        <v>63</v>
      </c>
      <c r="B30" s="36">
        <f>H26-B28</f>
        <v>1955</v>
      </c>
      <c r="C30" s="71" t="str">
        <f>IF(ABS(B30)&gt;(0.05*B28), "Hohe Abweichung (&gt;5%)! Tarif anpassen","")</f>
        <v/>
      </c>
      <c r="G30" s="3"/>
      <c r="J30" s="7"/>
    </row>
    <row r="31" spans="1:10" ht="19.5" customHeight="1" thickBot="1" x14ac:dyDescent="0.3">
      <c r="A31" s="16"/>
      <c r="B31" s="18"/>
      <c r="C31" s="19"/>
      <c r="D31" s="19"/>
      <c r="E31" s="20"/>
      <c r="F31" s="19"/>
      <c r="G31" s="20"/>
      <c r="H31" s="19"/>
      <c r="I31" s="19"/>
    </row>
    <row r="32" spans="1:10" ht="19.5" customHeight="1" thickBot="1" x14ac:dyDescent="0.3">
      <c r="A32" s="76" t="s">
        <v>77</v>
      </c>
      <c r="B32" s="32">
        <f>H18/H26</f>
        <v>0.5574780675067208</v>
      </c>
      <c r="C32" s="71" t="str">
        <f>IF(OR(B32&lt;0.5,B32&gt;0.75), "Nicht geeigneter Anteil! Tarif anpassen","")</f>
        <v/>
      </c>
    </row>
    <row r="33" spans="1:3" ht="19.5" customHeight="1" x14ac:dyDescent="0.25">
      <c r="A33" s="16"/>
      <c r="B33" s="18"/>
      <c r="C33" s="19"/>
    </row>
    <row r="34" spans="1:3" ht="19.5" customHeight="1" x14ac:dyDescent="0.25"/>
    <row r="35" spans="1:3" ht="19.5" customHeight="1" x14ac:dyDescent="0.25">
      <c r="B35" s="21"/>
    </row>
    <row r="36" spans="1:3" ht="19.5" customHeight="1" x14ac:dyDescent="0.25">
      <c r="B36" s="22"/>
    </row>
    <row r="37" spans="1:3" ht="19.5" customHeight="1" x14ac:dyDescent="0.25"/>
    <row r="38" spans="1:3" ht="19.5" customHeight="1" x14ac:dyDescent="0.25">
      <c r="C38" s="5"/>
    </row>
    <row r="39" spans="1:3" ht="19.5" customHeight="1" x14ac:dyDescent="0.25">
      <c r="C39" s="5"/>
    </row>
  </sheetData>
  <sheetProtection algorithmName="SHA-512" hashValue="1jC42ECggeEgzX/UYI8JTOM6Z2KNlGzfIzW4nLXn/aBj8Zsnu16Vw7Fu7RvbISC/I/5x8ru05UnyA5wivhtl8g==" saltValue="ec1U9chYIV3JjiQtIri7Kw==" spinCount="100000" sheet="1" objects="1" scenarios="1"/>
  <mergeCells count="6">
    <mergeCell ref="B6:C6"/>
    <mergeCell ref="D6:E6"/>
    <mergeCell ref="B20:C20"/>
    <mergeCell ref="D20:E20"/>
    <mergeCell ref="F20:G20"/>
    <mergeCell ref="F6:G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816D846-D50B-4427-B187-355199613B76}">
          <x14:formula1>
            <xm:f>Basis!$W$2:$W$3</xm:f>
          </x14:formula1>
          <xm:sqref>B3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4BDC1-7F2D-0947-B8EC-F8A79F48BEED}">
  <sheetPr>
    <tabColor theme="9" tint="0.79998168889431442"/>
  </sheetPr>
  <dimension ref="A1:J36"/>
  <sheetViews>
    <sheetView zoomScale="85" zoomScaleNormal="85" workbookViewId="0">
      <selection activeCell="A31" sqref="A31"/>
    </sheetView>
  </sheetViews>
  <sheetFormatPr baseColWidth="10" defaultRowHeight="15.75" x14ac:dyDescent="0.25"/>
  <cols>
    <col min="1" max="1" width="80.42578125" style="112" customWidth="1"/>
    <col min="2" max="2" width="38.7109375" style="112" customWidth="1"/>
    <col min="3" max="3" width="33.5703125" style="112" customWidth="1"/>
    <col min="4" max="4" width="16.85546875" style="112" customWidth="1"/>
    <col min="5" max="5" width="30" style="114" customWidth="1"/>
    <col min="6" max="6" width="10.28515625" style="112" customWidth="1"/>
    <col min="7" max="7" width="10.7109375" style="112" customWidth="1"/>
    <col min="8" max="8" width="22.7109375" style="112" customWidth="1"/>
    <col min="9" max="9" width="10" style="112" customWidth="1"/>
    <col min="10" max="16384" width="11.42578125" style="112"/>
  </cols>
  <sheetData>
    <row r="1" spans="1:10" ht="19.5" customHeight="1" x14ac:dyDescent="0.35">
      <c r="A1" s="111" t="s">
        <v>29</v>
      </c>
      <c r="C1" s="113" t="s">
        <v>12</v>
      </c>
    </row>
    <row r="2" spans="1:10" ht="19.5" customHeight="1" x14ac:dyDescent="0.3">
      <c r="A2" s="115" t="s">
        <v>13</v>
      </c>
      <c r="B2" s="112" t="s">
        <v>30</v>
      </c>
      <c r="J2" s="116"/>
    </row>
    <row r="3" spans="1:10" ht="19.5" customHeight="1" x14ac:dyDescent="0.3">
      <c r="A3" s="115" t="s">
        <v>14</v>
      </c>
      <c r="B3" s="30" t="s">
        <v>52</v>
      </c>
      <c r="J3" s="116"/>
    </row>
    <row r="4" spans="1:10" ht="19.5" customHeight="1" x14ac:dyDescent="0.3">
      <c r="A4" s="115" t="s">
        <v>9</v>
      </c>
      <c r="B4" s="112" t="s">
        <v>15</v>
      </c>
      <c r="J4" s="116"/>
    </row>
    <row r="5" spans="1:10" ht="19.5" customHeight="1" thickBot="1" x14ac:dyDescent="0.3">
      <c r="A5" s="117"/>
      <c r="B5" s="117"/>
      <c r="C5" s="118"/>
    </row>
    <row r="6" spans="1:10" ht="19.5" customHeight="1" thickBot="1" x14ac:dyDescent="0.3">
      <c r="A6" s="119" t="s">
        <v>0</v>
      </c>
      <c r="B6" s="231" t="s">
        <v>16</v>
      </c>
      <c r="C6" s="232"/>
      <c r="D6" s="233" t="s">
        <v>4</v>
      </c>
      <c r="E6" s="233"/>
      <c r="F6" s="231" t="s">
        <v>76</v>
      </c>
      <c r="G6" s="237"/>
      <c r="H6" s="120" t="s">
        <v>10</v>
      </c>
    </row>
    <row r="7" spans="1:10" ht="19.5" customHeight="1" thickBot="1" x14ac:dyDescent="0.3">
      <c r="C7" s="114"/>
      <c r="E7" s="112"/>
      <c r="F7" s="209" t="s">
        <v>6</v>
      </c>
      <c r="G7" s="209" t="s">
        <v>5</v>
      </c>
    </row>
    <row r="8" spans="1:10" ht="19.5" customHeight="1" x14ac:dyDescent="0.25">
      <c r="A8" s="122" t="s">
        <v>23</v>
      </c>
      <c r="B8" s="123"/>
      <c r="C8" s="124"/>
      <c r="D8" s="125"/>
      <c r="E8" s="126"/>
      <c r="F8" s="127"/>
      <c r="G8" s="128"/>
      <c r="H8" s="129">
        <f>SUM(H9:H10)</f>
        <v>140000</v>
      </c>
      <c r="I8" s="130"/>
    </row>
    <row r="9" spans="1:10" ht="19.5" customHeight="1" x14ac:dyDescent="0.25">
      <c r="A9" s="131" t="s">
        <v>31</v>
      </c>
      <c r="B9" s="89">
        <v>20000</v>
      </c>
      <c r="C9" s="212" t="s">
        <v>31</v>
      </c>
      <c r="D9" s="190">
        <v>5</v>
      </c>
      <c r="E9" s="214" t="s">
        <v>33</v>
      </c>
      <c r="F9" s="134">
        <f>0.75*D9</f>
        <v>3.75</v>
      </c>
      <c r="G9" s="135">
        <f>1.25*D9</f>
        <v>6.25</v>
      </c>
      <c r="H9" s="136">
        <f>B9*D9</f>
        <v>100000</v>
      </c>
      <c r="I9" s="130"/>
    </row>
    <row r="10" spans="1:10" ht="19.5" customHeight="1" thickBot="1" x14ac:dyDescent="0.3">
      <c r="A10" s="137" t="s">
        <v>45</v>
      </c>
      <c r="B10" s="91">
        <v>10000</v>
      </c>
      <c r="C10" s="213" t="s">
        <v>32</v>
      </c>
      <c r="D10" s="191">
        <v>4</v>
      </c>
      <c r="E10" s="215" t="s">
        <v>8</v>
      </c>
      <c r="F10" s="140">
        <f>0.75*D10</f>
        <v>3</v>
      </c>
      <c r="G10" s="141">
        <f>1.25*D10</f>
        <v>5</v>
      </c>
      <c r="H10" s="142">
        <f>B10*D10</f>
        <v>40000</v>
      </c>
      <c r="I10" s="130"/>
    </row>
    <row r="11" spans="1:10" ht="19.5" customHeight="1" thickBot="1" x14ac:dyDescent="0.3">
      <c r="A11" s="143"/>
      <c r="C11" s="114"/>
      <c r="E11" s="112"/>
    </row>
    <row r="12" spans="1:10" s="150" customFormat="1" ht="19.5" customHeight="1" thickBot="1" x14ac:dyDescent="0.3">
      <c r="A12" s="144" t="s">
        <v>1</v>
      </c>
      <c r="B12" s="40">
        <v>10</v>
      </c>
      <c r="C12" s="145" t="str">
        <f>IF(B3="Entwässerte Fläche","m2","%, die eine Ermässigung erhalten")</f>
        <v>%, die eine Ermässigung erhalten</v>
      </c>
      <c r="D12" s="192">
        <v>10</v>
      </c>
      <c r="E12" s="146" t="str">
        <f>IF(B3="Entwässerte Fläche","CHF/m2","% von Abwassergrundgebühr")</f>
        <v>% von Abwassergrundgebühr</v>
      </c>
      <c r="F12" s="147" t="str">
        <f>IF(B3="Entwässerte Fläche",0.75*D12,"")</f>
        <v/>
      </c>
      <c r="G12" s="148" t="str">
        <f>IF(B3="Entwässerte Fläche",1.25*D12,"")</f>
        <v/>
      </c>
      <c r="H12" s="149">
        <f>IF(B3="Entwässerte Fläche",B12*D12,-B12/100*D12/100*H8)</f>
        <v>-1400</v>
      </c>
    </row>
    <row r="13" spans="1:10" s="150" customFormat="1" ht="19.5" customHeight="1" thickBot="1" x14ac:dyDescent="0.3">
      <c r="A13" s="151"/>
      <c r="B13" s="152"/>
      <c r="C13" s="153"/>
      <c r="D13" s="154"/>
      <c r="E13" s="155"/>
      <c r="F13" s="156"/>
      <c r="G13" s="156"/>
      <c r="H13" s="157"/>
    </row>
    <row r="14" spans="1:10" s="150" customFormat="1" ht="19.5" customHeight="1" thickBot="1" x14ac:dyDescent="0.3">
      <c r="A14" s="119" t="s">
        <v>61</v>
      </c>
      <c r="B14" s="201"/>
      <c r="C14" s="201"/>
      <c r="D14" s="201"/>
      <c r="E14" s="201"/>
      <c r="F14" s="201"/>
      <c r="G14" s="201"/>
      <c r="H14" s="202">
        <f>H8+H12</f>
        <v>138600</v>
      </c>
    </row>
    <row r="15" spans="1:10" ht="19.5" customHeight="1" thickBot="1" x14ac:dyDescent="0.3">
      <c r="C15" s="114"/>
      <c r="E15" s="112"/>
    </row>
    <row r="16" spans="1:10" ht="19.5" customHeight="1" thickBot="1" x14ac:dyDescent="0.3">
      <c r="A16" s="158" t="s">
        <v>9</v>
      </c>
      <c r="B16" s="234" t="s">
        <v>16</v>
      </c>
      <c r="C16" s="235"/>
      <c r="D16" s="236" t="s">
        <v>4</v>
      </c>
      <c r="E16" s="236"/>
      <c r="F16" s="234" t="s">
        <v>76</v>
      </c>
      <c r="G16" s="238"/>
      <c r="H16" s="203" t="s">
        <v>10</v>
      </c>
    </row>
    <row r="17" spans="1:10" s="150" customFormat="1" ht="19.5" customHeight="1" thickBot="1" x14ac:dyDescent="0.3">
      <c r="A17" s="151"/>
      <c r="B17" s="152"/>
      <c r="C17" s="153"/>
      <c r="D17" s="154"/>
      <c r="E17" s="155"/>
      <c r="F17" s="156"/>
      <c r="G17" s="156"/>
      <c r="H17" s="157"/>
    </row>
    <row r="18" spans="1:10" ht="19.5" customHeight="1" thickBot="1" x14ac:dyDescent="0.3">
      <c r="A18" s="159" t="s">
        <v>9</v>
      </c>
      <c r="B18" s="93">
        <v>100000</v>
      </c>
      <c r="C18" s="160" t="s">
        <v>7</v>
      </c>
      <c r="D18" s="211">
        <v>1</v>
      </c>
      <c r="E18" s="161" t="s">
        <v>3</v>
      </c>
      <c r="F18" s="162">
        <f>0.75*D18</f>
        <v>0.75</v>
      </c>
      <c r="G18" s="163">
        <f>1.25*D18</f>
        <v>1.25</v>
      </c>
      <c r="H18" s="210">
        <f>B18*D18</f>
        <v>100000</v>
      </c>
    </row>
    <row r="19" spans="1:10" ht="19.5" customHeight="1" thickBot="1" x14ac:dyDescent="0.3">
      <c r="A19" s="204"/>
      <c r="B19" s="152"/>
      <c r="C19" s="153"/>
      <c r="D19" s="154"/>
      <c r="E19" s="155"/>
      <c r="F19" s="156"/>
      <c r="G19" s="156"/>
      <c r="H19" s="205"/>
    </row>
    <row r="20" spans="1:10" ht="19.5" customHeight="1" thickBot="1" x14ac:dyDescent="0.3">
      <c r="A20" s="158" t="s">
        <v>62</v>
      </c>
      <c r="B20" s="167"/>
      <c r="C20" s="167"/>
      <c r="D20" s="168"/>
      <c r="E20" s="167"/>
      <c r="F20" s="169"/>
      <c r="G20" s="167"/>
      <c r="H20" s="170">
        <f>H18</f>
        <v>100000</v>
      </c>
    </row>
    <row r="21" spans="1:10" ht="19.5" customHeight="1" thickBot="1" x14ac:dyDescent="0.3">
      <c r="D21" s="114"/>
      <c r="E21" s="112"/>
    </row>
    <row r="22" spans="1:10" ht="19.5" customHeight="1" thickBot="1" x14ac:dyDescent="0.3">
      <c r="A22" s="171" t="s">
        <v>60</v>
      </c>
      <c r="B22" s="172"/>
      <c r="C22" s="172"/>
      <c r="D22" s="173"/>
      <c r="E22" s="172"/>
      <c r="F22" s="174"/>
      <c r="G22" s="172"/>
      <c r="H22" s="175">
        <f>H14+H20</f>
        <v>238600</v>
      </c>
    </row>
    <row r="23" spans="1:10" ht="19.5" customHeight="1" thickBot="1" x14ac:dyDescent="0.3">
      <c r="D23" s="114"/>
      <c r="E23" s="112"/>
    </row>
    <row r="24" spans="1:10" ht="19.5" customHeight="1" thickBot="1" x14ac:dyDescent="0.3">
      <c r="A24" s="176" t="s">
        <v>11</v>
      </c>
      <c r="B24" s="35">
        <v>240000</v>
      </c>
      <c r="C24" s="177" t="s">
        <v>2</v>
      </c>
      <c r="D24" s="114"/>
      <c r="E24" s="112"/>
      <c r="F24" s="113"/>
    </row>
    <row r="25" spans="1:10" ht="19.5" customHeight="1" thickBot="1" x14ac:dyDescent="0.3">
      <c r="A25" s="165"/>
      <c r="B25" s="151"/>
      <c r="C25" s="166"/>
      <c r="D25" s="178"/>
      <c r="E25" s="179"/>
      <c r="F25" s="178"/>
      <c r="G25" s="179"/>
      <c r="H25" s="178"/>
      <c r="I25" s="178"/>
    </row>
    <row r="26" spans="1:10" ht="19.5" customHeight="1" thickBot="1" x14ac:dyDescent="0.3">
      <c r="A26" s="176" t="s">
        <v>63</v>
      </c>
      <c r="B26" s="180">
        <f>H22-B24</f>
        <v>-1400</v>
      </c>
      <c r="C26" s="181" t="str">
        <f>IF(ABS(B26)&gt;(0.05*B24), "Hohe Abweichung (&gt;5%)! Tarif anpassen","")</f>
        <v/>
      </c>
      <c r="G26" s="113"/>
      <c r="J26" s="177"/>
    </row>
    <row r="27" spans="1:10" ht="19.5" customHeight="1" thickBot="1" x14ac:dyDescent="0.3">
      <c r="A27" s="165"/>
      <c r="B27" s="166"/>
      <c r="C27" s="178"/>
      <c r="D27" s="178"/>
      <c r="E27" s="179"/>
      <c r="F27" s="178"/>
      <c r="G27" s="179"/>
      <c r="H27" s="178"/>
      <c r="I27" s="178"/>
    </row>
    <row r="28" spans="1:10" ht="19.5" customHeight="1" thickBot="1" x14ac:dyDescent="0.3">
      <c r="A28" s="182" t="s">
        <v>77</v>
      </c>
      <c r="B28" s="183">
        <f>H14/H22</f>
        <v>0.58088851634534788</v>
      </c>
      <c r="C28" s="181" t="str">
        <f>IF(OR(B28&lt;0.5,B28&gt;0.75), "Nicht geeigneter Anteil! Tarif anpassen","")</f>
        <v/>
      </c>
    </row>
    <row r="29" spans="1:10" ht="19.5" customHeight="1" x14ac:dyDescent="0.25"/>
    <row r="30" spans="1:10" ht="19.5" customHeight="1" x14ac:dyDescent="0.25"/>
    <row r="31" spans="1:10" ht="19.5" customHeight="1" x14ac:dyDescent="0.25"/>
    <row r="32" spans="1:10" ht="19.5" customHeight="1" x14ac:dyDescent="0.25">
      <c r="B32" s="184"/>
    </row>
    <row r="33" spans="2:3" ht="19.5" customHeight="1" x14ac:dyDescent="0.25">
      <c r="B33" s="185"/>
    </row>
    <row r="34" spans="2:3" ht="19.5" customHeight="1" x14ac:dyDescent="0.25"/>
    <row r="35" spans="2:3" ht="19.5" customHeight="1" x14ac:dyDescent="0.25">
      <c r="C35" s="186"/>
    </row>
    <row r="36" spans="2:3" ht="19.5" customHeight="1" x14ac:dyDescent="0.25">
      <c r="C36" s="186"/>
    </row>
  </sheetData>
  <sheetProtection algorithmName="SHA-512" hashValue="ZmKDwTGmcJ+o+VoSJ/P8q0xWUznVR5+xybstWjwjAKC67uiY2z03C44pQZCG/yCrZdXMY1q7ev5H82G8AoGJ+Q==" saltValue="nDuBE+C+IXR5J9x47NriFw==" spinCount="100000" sheet="1" objects="1" scenarios="1"/>
  <mergeCells count="6">
    <mergeCell ref="B6:C6"/>
    <mergeCell ref="D6:E6"/>
    <mergeCell ref="B16:C16"/>
    <mergeCell ref="D16:E16"/>
    <mergeCell ref="F6:G6"/>
    <mergeCell ref="F16:G16"/>
  </mergeCell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72E866A-B772-4B60-9305-82D060AC3E2E}">
          <x14:formula1>
            <xm:f>Basis!$W$2:$W$3</xm:f>
          </x14:formula1>
          <xm:sqref>B3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7B537-5591-42D4-AC93-01DFC21D0472}">
  <sheetPr>
    <tabColor theme="7" tint="0.79998168889431442"/>
  </sheetPr>
  <dimension ref="A1:J34"/>
  <sheetViews>
    <sheetView zoomScale="85" zoomScaleNormal="85" workbookViewId="0">
      <selection activeCell="B16" sqref="B16"/>
    </sheetView>
  </sheetViews>
  <sheetFormatPr baseColWidth="10" defaultRowHeight="15.75" x14ac:dyDescent="0.25"/>
  <cols>
    <col min="1" max="1" width="79.7109375" style="112" customWidth="1"/>
    <col min="2" max="2" width="38.7109375" style="112" customWidth="1"/>
    <col min="3" max="3" width="33.140625" style="112" customWidth="1"/>
    <col min="4" max="4" width="16.85546875" style="112" customWidth="1"/>
    <col min="5" max="5" width="29.28515625" style="114" customWidth="1"/>
    <col min="6" max="6" width="10.85546875" style="112" customWidth="1"/>
    <col min="7" max="7" width="11.5703125" style="112" customWidth="1"/>
    <col min="8" max="8" width="22.42578125" style="112" customWidth="1"/>
    <col min="9" max="9" width="10" style="112" customWidth="1"/>
    <col min="10" max="16384" width="11.42578125" style="112"/>
  </cols>
  <sheetData>
    <row r="1" spans="1:10" ht="19.5" customHeight="1" x14ac:dyDescent="0.35">
      <c r="A1" s="111" t="s">
        <v>29</v>
      </c>
      <c r="C1" s="113" t="s">
        <v>12</v>
      </c>
    </row>
    <row r="2" spans="1:10" ht="19.5" customHeight="1" x14ac:dyDescent="0.3">
      <c r="A2" s="115" t="s">
        <v>13</v>
      </c>
      <c r="B2" s="112" t="s">
        <v>34</v>
      </c>
      <c r="J2" s="116"/>
    </row>
    <row r="3" spans="1:10" ht="19.5" customHeight="1" x14ac:dyDescent="0.3">
      <c r="A3" s="115" t="s">
        <v>14</v>
      </c>
      <c r="B3" s="30" t="s">
        <v>52</v>
      </c>
      <c r="J3" s="116"/>
    </row>
    <row r="4" spans="1:10" ht="19.5" customHeight="1" x14ac:dyDescent="0.3">
      <c r="A4" s="115" t="s">
        <v>9</v>
      </c>
      <c r="B4" s="112" t="s">
        <v>15</v>
      </c>
      <c r="J4" s="116"/>
    </row>
    <row r="5" spans="1:10" ht="19.5" customHeight="1" thickBot="1" x14ac:dyDescent="0.3">
      <c r="A5" s="117"/>
      <c r="B5" s="117"/>
      <c r="C5" s="118"/>
    </row>
    <row r="6" spans="1:10" ht="19.5" customHeight="1" thickBot="1" x14ac:dyDescent="0.3">
      <c r="A6" s="119" t="s">
        <v>0</v>
      </c>
      <c r="B6" s="239" t="s">
        <v>16</v>
      </c>
      <c r="C6" s="237"/>
      <c r="D6" s="239" t="s">
        <v>4</v>
      </c>
      <c r="E6" s="233"/>
      <c r="F6" s="231" t="s">
        <v>76</v>
      </c>
      <c r="G6" s="237"/>
      <c r="H6" s="120" t="s">
        <v>10</v>
      </c>
    </row>
    <row r="7" spans="1:10" ht="19.5" customHeight="1" thickBot="1" x14ac:dyDescent="0.3">
      <c r="C7" s="114"/>
      <c r="E7" s="112"/>
      <c r="F7" s="195" t="s">
        <v>6</v>
      </c>
      <c r="G7" s="196" t="s">
        <v>5</v>
      </c>
    </row>
    <row r="8" spans="1:10" ht="19.5" customHeight="1" thickBot="1" x14ac:dyDescent="0.3">
      <c r="A8" s="159" t="s">
        <v>23</v>
      </c>
      <c r="B8" s="222">
        <v>600000</v>
      </c>
      <c r="C8" s="197" t="s">
        <v>35</v>
      </c>
      <c r="D8" s="208">
        <v>0.4</v>
      </c>
      <c r="E8" s="146" t="s">
        <v>3</v>
      </c>
      <c r="F8" s="147">
        <f>0.75*D8</f>
        <v>0.30000000000000004</v>
      </c>
      <c r="G8" s="148">
        <f>1.25*D8</f>
        <v>0.5</v>
      </c>
      <c r="H8" s="198">
        <f>B8*D8</f>
        <v>240000</v>
      </c>
      <c r="J8" s="130"/>
    </row>
    <row r="9" spans="1:10" ht="19.5" customHeight="1" thickBot="1" x14ac:dyDescent="0.3">
      <c r="A9" s="143"/>
      <c r="C9" s="114"/>
      <c r="E9" s="112"/>
    </row>
    <row r="10" spans="1:10" s="150" customFormat="1" ht="19.5" customHeight="1" thickBot="1" x14ac:dyDescent="0.3">
      <c r="A10" s="159" t="s">
        <v>1</v>
      </c>
      <c r="B10" s="109">
        <v>10</v>
      </c>
      <c r="C10" s="199" t="str">
        <f>IF(B3="Entwässerte Fläche","m2","%, die eine Ermässigung erhalten")</f>
        <v>%, die eine Ermässigung erhalten</v>
      </c>
      <c r="D10" s="207">
        <v>10</v>
      </c>
      <c r="E10" s="146" t="str">
        <f>IF(B3="Entwässerte Fläche","CHF/m2","% von Abwassergrundgebühr")</f>
        <v>% von Abwassergrundgebühr</v>
      </c>
      <c r="F10" s="147" t="str">
        <f>IF(B3="Entwässerte Fläche",0.75*D10,"")</f>
        <v/>
      </c>
      <c r="G10" s="148" t="str">
        <f>IF(B3="Entwässerte Fläche",1.25*D10,"")</f>
        <v/>
      </c>
      <c r="H10" s="198">
        <f>IF(B3="Entwässerte Fläche",B10*D10,-B10/100*D10/100*H8)</f>
        <v>-2400</v>
      </c>
      <c r="I10" s="200"/>
    </row>
    <row r="11" spans="1:10" s="150" customFormat="1" ht="19.5" customHeight="1" thickBot="1" x14ac:dyDescent="0.3">
      <c r="A11" s="151"/>
      <c r="B11" s="152"/>
      <c r="C11" s="153"/>
      <c r="D11" s="154"/>
      <c r="E11" s="155"/>
      <c r="F11" s="156"/>
      <c r="G11" s="156"/>
      <c r="H11" s="157"/>
      <c r="I11" s="200"/>
    </row>
    <row r="12" spans="1:10" s="150" customFormat="1" ht="19.5" customHeight="1" thickBot="1" x14ac:dyDescent="0.3">
      <c r="A12" s="119" t="s">
        <v>61</v>
      </c>
      <c r="B12" s="201"/>
      <c r="C12" s="201"/>
      <c r="D12" s="201"/>
      <c r="E12" s="201"/>
      <c r="F12" s="201"/>
      <c r="G12" s="201"/>
      <c r="H12" s="202">
        <f>H8+H10</f>
        <v>237600</v>
      </c>
      <c r="I12" s="200"/>
    </row>
    <row r="13" spans="1:10" ht="19.5" customHeight="1" thickBot="1" x14ac:dyDescent="0.3">
      <c r="C13" s="114"/>
      <c r="E13" s="112"/>
    </row>
    <row r="14" spans="1:10" ht="19.5" customHeight="1" thickBot="1" x14ac:dyDescent="0.3">
      <c r="A14" s="158" t="s">
        <v>9</v>
      </c>
      <c r="B14" s="240" t="s">
        <v>16</v>
      </c>
      <c r="C14" s="238"/>
      <c r="D14" s="240" t="s">
        <v>4</v>
      </c>
      <c r="E14" s="236"/>
      <c r="F14" s="234" t="s">
        <v>76</v>
      </c>
      <c r="G14" s="238"/>
      <c r="H14" s="203" t="s">
        <v>10</v>
      </c>
    </row>
    <row r="15" spans="1:10" s="150" customFormat="1" ht="19.5" customHeight="1" thickBot="1" x14ac:dyDescent="0.3">
      <c r="A15" s="151"/>
      <c r="B15" s="152"/>
      <c r="C15" s="153"/>
      <c r="D15" s="154"/>
      <c r="E15" s="155"/>
      <c r="F15" s="156"/>
      <c r="G15" s="156"/>
      <c r="H15" s="157"/>
      <c r="I15" s="200"/>
    </row>
    <row r="16" spans="1:10" ht="19.5" customHeight="1" thickBot="1" x14ac:dyDescent="0.3">
      <c r="A16" s="159" t="s">
        <v>9</v>
      </c>
      <c r="B16" s="93">
        <v>100000</v>
      </c>
      <c r="C16" s="160" t="s">
        <v>7</v>
      </c>
      <c r="D16" s="193">
        <v>1</v>
      </c>
      <c r="E16" s="161" t="s">
        <v>3</v>
      </c>
      <c r="F16" s="162">
        <f>0.75*D16</f>
        <v>0.75</v>
      </c>
      <c r="G16" s="163">
        <f>1.25*D16</f>
        <v>1.25</v>
      </c>
      <c r="H16" s="164">
        <f>B16*D16</f>
        <v>100000</v>
      </c>
    </row>
    <row r="17" spans="1:10" ht="19.5" customHeight="1" thickBot="1" x14ac:dyDescent="0.3">
      <c r="A17" s="204"/>
      <c r="B17" s="152"/>
      <c r="C17" s="153"/>
      <c r="D17" s="154"/>
      <c r="E17" s="155"/>
      <c r="F17" s="156"/>
      <c r="G17" s="156"/>
      <c r="H17" s="205"/>
    </row>
    <row r="18" spans="1:10" ht="19.5" customHeight="1" thickBot="1" x14ac:dyDescent="0.3">
      <c r="A18" s="158" t="s">
        <v>62</v>
      </c>
      <c r="B18" s="167"/>
      <c r="C18" s="167"/>
      <c r="D18" s="168"/>
      <c r="E18" s="167"/>
      <c r="F18" s="169"/>
      <c r="G18" s="167"/>
      <c r="H18" s="170">
        <f>H16</f>
        <v>100000</v>
      </c>
    </row>
    <row r="19" spans="1:10" ht="19.5" customHeight="1" thickBot="1" x14ac:dyDescent="0.3">
      <c r="D19" s="114"/>
      <c r="E19" s="112"/>
    </row>
    <row r="20" spans="1:10" ht="19.5" customHeight="1" thickBot="1" x14ac:dyDescent="0.3">
      <c r="A20" s="171" t="s">
        <v>60</v>
      </c>
      <c r="B20" s="172"/>
      <c r="C20" s="172"/>
      <c r="D20" s="173"/>
      <c r="E20" s="172"/>
      <c r="F20" s="174"/>
      <c r="G20" s="172"/>
      <c r="H20" s="175">
        <f>H12+H18</f>
        <v>337600</v>
      </c>
    </row>
    <row r="21" spans="1:10" ht="19.5" customHeight="1" thickBot="1" x14ac:dyDescent="0.3">
      <c r="D21" s="114"/>
      <c r="E21" s="112"/>
    </row>
    <row r="22" spans="1:10" ht="19.5" customHeight="1" thickBot="1" x14ac:dyDescent="0.3">
      <c r="A22" s="176" t="s">
        <v>11</v>
      </c>
      <c r="B22" s="35">
        <v>335000</v>
      </c>
      <c r="C22" s="177" t="s">
        <v>2</v>
      </c>
      <c r="D22" s="114"/>
      <c r="E22" s="112"/>
      <c r="F22" s="113"/>
    </row>
    <row r="23" spans="1:10" ht="19.5" customHeight="1" thickBot="1" x14ac:dyDescent="0.3">
      <c r="A23" s="165"/>
      <c r="B23" s="151"/>
      <c r="C23" s="166"/>
      <c r="D23" s="178"/>
      <c r="E23" s="179"/>
      <c r="F23" s="178"/>
      <c r="G23" s="179"/>
      <c r="H23" s="178"/>
      <c r="I23" s="178"/>
    </row>
    <row r="24" spans="1:10" ht="19.5" customHeight="1" thickBot="1" x14ac:dyDescent="0.3">
      <c r="A24" s="176" t="s">
        <v>63</v>
      </c>
      <c r="B24" s="180">
        <f>H20-B22</f>
        <v>2600</v>
      </c>
      <c r="C24" s="181" t="str">
        <f>IF(ABS(B24)&gt;(0.05*B22), "Hohe Abweichung (&gt;5%)! Tarif anpassen","")</f>
        <v/>
      </c>
      <c r="G24" s="113"/>
      <c r="J24" s="177"/>
    </row>
    <row r="25" spans="1:10" ht="19.5" customHeight="1" thickBot="1" x14ac:dyDescent="0.3">
      <c r="A25" s="165"/>
      <c r="B25" s="166"/>
      <c r="C25" s="178"/>
      <c r="D25" s="178"/>
      <c r="E25" s="179"/>
      <c r="F25" s="178"/>
      <c r="G25" s="179"/>
      <c r="H25" s="178"/>
      <c r="I25" s="178"/>
    </row>
    <row r="26" spans="1:10" ht="19.5" customHeight="1" thickBot="1" x14ac:dyDescent="0.3">
      <c r="A26" s="182" t="s">
        <v>78</v>
      </c>
      <c r="B26" s="206">
        <f>H12/H20</f>
        <v>0.70379146919431279</v>
      </c>
      <c r="C26" s="181" t="str">
        <f>IF(OR(B26&lt;0.5,B26&gt;0.75), "Nicht geeigneter Anteil! Tarif anpassen","")</f>
        <v/>
      </c>
    </row>
    <row r="27" spans="1:10" ht="19.5" customHeight="1" x14ac:dyDescent="0.25"/>
    <row r="28" spans="1:10" ht="19.5" customHeight="1" x14ac:dyDescent="0.25"/>
    <row r="29" spans="1:10" ht="19.5" customHeight="1" x14ac:dyDescent="0.25"/>
    <row r="30" spans="1:10" ht="19.5" customHeight="1" x14ac:dyDescent="0.25">
      <c r="B30" s="184"/>
    </row>
    <row r="31" spans="1:10" ht="19.5" customHeight="1" x14ac:dyDescent="0.25">
      <c r="B31" s="185"/>
    </row>
    <row r="32" spans="1:10" ht="19.5" customHeight="1" x14ac:dyDescent="0.25"/>
    <row r="33" spans="3:3" ht="19.5" customHeight="1" x14ac:dyDescent="0.25">
      <c r="C33" s="186"/>
    </row>
    <row r="34" spans="3:3" ht="19.5" customHeight="1" x14ac:dyDescent="0.25">
      <c r="C34" s="186"/>
    </row>
  </sheetData>
  <sheetProtection algorithmName="SHA-512" hashValue="Ij/pgvTaOQiS8s7i/Y4U+Keu4d1kzlyREJKKVBPVxqp46IWOfzNYLAUan+JWFC2Om8ElgoWQ4yBtveOIgBx6Kg==" saltValue="JdFL10vBkTpD7YO36eT4PQ==" spinCount="100000" sheet="1" objects="1" scenarios="1"/>
  <mergeCells count="6">
    <mergeCell ref="B6:C6"/>
    <mergeCell ref="D6:E6"/>
    <mergeCell ref="B14:C14"/>
    <mergeCell ref="D14:E14"/>
    <mergeCell ref="F14:G14"/>
    <mergeCell ref="F6:G6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036C057-C03A-424D-B58D-151CB4BB9C25}">
          <x14:formula1>
            <xm:f>Basis!$W$2:$W$3</xm:f>
          </x14:formula1>
          <xm:sqref>B3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32F21-CE99-4497-89EB-E73A8A8BAA83}">
  <sheetPr>
    <tabColor rgb="FFF3CDFF"/>
  </sheetPr>
  <dimension ref="A1:J31"/>
  <sheetViews>
    <sheetView zoomScale="85" zoomScaleNormal="85" workbookViewId="0">
      <selection activeCell="G24" sqref="G24"/>
    </sheetView>
  </sheetViews>
  <sheetFormatPr baseColWidth="10" defaultRowHeight="15.75" x14ac:dyDescent="0.25"/>
  <cols>
    <col min="1" max="1" width="81.85546875" style="112" customWidth="1"/>
    <col min="2" max="2" width="38.7109375" style="112" customWidth="1"/>
    <col min="3" max="3" width="32.28515625" style="112" customWidth="1"/>
    <col min="4" max="4" width="16.85546875" style="112" customWidth="1"/>
    <col min="5" max="5" width="29.42578125" style="114" customWidth="1"/>
    <col min="6" max="6" width="10" style="112" customWidth="1"/>
    <col min="7" max="7" width="11.5703125" style="112" customWidth="1"/>
    <col min="8" max="8" width="24.140625" style="112" customWidth="1"/>
    <col min="9" max="9" width="21.7109375" style="112" customWidth="1"/>
    <col min="10" max="16384" width="11.42578125" style="112"/>
  </cols>
  <sheetData>
    <row r="1" spans="1:10" ht="19.5" customHeight="1" x14ac:dyDescent="0.35">
      <c r="A1" s="111" t="s">
        <v>29</v>
      </c>
      <c r="C1" s="113" t="s">
        <v>12</v>
      </c>
    </row>
    <row r="2" spans="1:10" ht="19.5" customHeight="1" x14ac:dyDescent="0.3">
      <c r="A2" s="115" t="s">
        <v>67</v>
      </c>
      <c r="B2" s="112" t="s">
        <v>37</v>
      </c>
      <c r="J2" s="116"/>
    </row>
    <row r="3" spans="1:10" ht="19.5" customHeight="1" x14ac:dyDescent="0.3">
      <c r="A3" s="115" t="s">
        <v>14</v>
      </c>
      <c r="B3" s="30" t="s">
        <v>52</v>
      </c>
      <c r="J3" s="116"/>
    </row>
    <row r="4" spans="1:10" ht="19.5" customHeight="1" x14ac:dyDescent="0.3">
      <c r="A4" s="115"/>
      <c r="B4" s="113"/>
      <c r="J4" s="116"/>
    </row>
    <row r="5" spans="1:10" ht="19.5" customHeight="1" x14ac:dyDescent="0.3">
      <c r="A5" s="115" t="s">
        <v>59</v>
      </c>
      <c r="D5" s="114"/>
      <c r="E5" s="112"/>
      <c r="I5" s="116"/>
    </row>
    <row r="6" spans="1:10" ht="19.5" customHeight="1" thickBot="1" x14ac:dyDescent="0.3">
      <c r="A6" s="117"/>
      <c r="C6" s="118"/>
    </row>
    <row r="7" spans="1:10" ht="19.5" customHeight="1" thickBot="1" x14ac:dyDescent="0.3">
      <c r="A7" s="171" t="s">
        <v>64</v>
      </c>
      <c r="B7" s="241" t="s">
        <v>16</v>
      </c>
      <c r="C7" s="242"/>
      <c r="D7" s="243" t="s">
        <v>4</v>
      </c>
      <c r="E7" s="243"/>
      <c r="F7" s="241" t="s">
        <v>76</v>
      </c>
      <c r="G7" s="244"/>
      <c r="H7" s="194" t="s">
        <v>10</v>
      </c>
    </row>
    <row r="8" spans="1:10" ht="19.5" customHeight="1" thickBot="1" x14ac:dyDescent="0.3">
      <c r="C8" s="114"/>
      <c r="E8" s="112"/>
      <c r="F8" s="121" t="s">
        <v>6</v>
      </c>
      <c r="G8" s="121" t="s">
        <v>5</v>
      </c>
    </row>
    <row r="9" spans="1:10" ht="19.5" customHeight="1" x14ac:dyDescent="0.25">
      <c r="A9" s="122" t="s">
        <v>65</v>
      </c>
      <c r="B9" s="123"/>
      <c r="C9" s="124"/>
      <c r="D9" s="125"/>
      <c r="E9" s="126"/>
      <c r="F9" s="127"/>
      <c r="G9" s="128"/>
      <c r="H9" s="129">
        <f>SUM(H10:H14)</f>
        <v>286000</v>
      </c>
      <c r="I9" s="130"/>
    </row>
    <row r="10" spans="1:10" ht="19.5" customHeight="1" x14ac:dyDescent="0.25">
      <c r="A10" s="187" t="s">
        <v>55</v>
      </c>
      <c r="B10" s="218">
        <v>1000</v>
      </c>
      <c r="C10" s="132" t="s">
        <v>53</v>
      </c>
      <c r="D10" s="220">
        <v>250</v>
      </c>
      <c r="E10" s="133" t="s">
        <v>56</v>
      </c>
      <c r="F10" s="134">
        <f>0.75*D10</f>
        <v>187.5</v>
      </c>
      <c r="G10" s="135">
        <f>1.25*D10</f>
        <v>312.5</v>
      </c>
      <c r="H10" s="136">
        <f>B10*D10</f>
        <v>250000</v>
      </c>
      <c r="I10" s="130"/>
    </row>
    <row r="11" spans="1:10" ht="19.5" customHeight="1" x14ac:dyDescent="0.25">
      <c r="A11" s="187" t="s">
        <v>70</v>
      </c>
      <c r="B11" s="218">
        <v>8000</v>
      </c>
      <c r="C11" s="132" t="s">
        <v>7</v>
      </c>
      <c r="D11" s="220">
        <v>2.2000000000000002</v>
      </c>
      <c r="E11" s="133" t="s">
        <v>3</v>
      </c>
      <c r="F11" s="134">
        <f>0.75*D11</f>
        <v>1.6500000000000001</v>
      </c>
      <c r="G11" s="135">
        <f>1.25*D11</f>
        <v>2.75</v>
      </c>
      <c r="H11" s="136">
        <f>B11*D11</f>
        <v>17600</v>
      </c>
      <c r="I11" s="130"/>
    </row>
    <row r="12" spans="1:10" ht="19.5" customHeight="1" x14ac:dyDescent="0.25">
      <c r="A12" s="187" t="s">
        <v>71</v>
      </c>
      <c r="B12" s="218">
        <v>6000</v>
      </c>
      <c r="C12" s="132" t="s">
        <v>7</v>
      </c>
      <c r="D12" s="220">
        <v>1.8</v>
      </c>
      <c r="E12" s="133" t="s">
        <v>3</v>
      </c>
      <c r="F12" s="134">
        <f>0.75*D12</f>
        <v>1.35</v>
      </c>
      <c r="G12" s="135">
        <f>1.25*D12</f>
        <v>2.25</v>
      </c>
      <c r="H12" s="136">
        <f>B12*D12</f>
        <v>10800</v>
      </c>
      <c r="I12" s="130"/>
    </row>
    <row r="13" spans="1:10" ht="19.5" customHeight="1" x14ac:dyDescent="0.25">
      <c r="A13" s="188" t="s">
        <v>72</v>
      </c>
      <c r="B13" s="218">
        <v>4000</v>
      </c>
      <c r="C13" s="132" t="s">
        <v>7</v>
      </c>
      <c r="D13" s="220">
        <v>1.4</v>
      </c>
      <c r="E13" s="133" t="s">
        <v>3</v>
      </c>
      <c r="F13" s="134">
        <f>0.75*D13</f>
        <v>1.0499999999999998</v>
      </c>
      <c r="G13" s="135">
        <f>1.25*D13</f>
        <v>1.75</v>
      </c>
      <c r="H13" s="136">
        <f>B13*D13</f>
        <v>5600</v>
      </c>
      <c r="I13" s="130"/>
    </row>
    <row r="14" spans="1:10" ht="19.5" customHeight="1" thickBot="1" x14ac:dyDescent="0.3">
      <c r="A14" s="189" t="s">
        <v>73</v>
      </c>
      <c r="B14" s="219">
        <v>2000</v>
      </c>
      <c r="C14" s="138" t="s">
        <v>7</v>
      </c>
      <c r="D14" s="221">
        <v>1</v>
      </c>
      <c r="E14" s="139" t="s">
        <v>3</v>
      </c>
      <c r="F14" s="140">
        <f>0.75*D14</f>
        <v>0.75</v>
      </c>
      <c r="G14" s="141">
        <f>1.25*D14</f>
        <v>1.25</v>
      </c>
      <c r="H14" s="142">
        <f>B14*D14</f>
        <v>2000</v>
      </c>
      <c r="I14" s="130"/>
    </row>
    <row r="15" spans="1:10" ht="19.5" customHeight="1" thickBot="1" x14ac:dyDescent="0.3">
      <c r="A15" s="143"/>
      <c r="C15" s="114"/>
      <c r="E15" s="112"/>
    </row>
    <row r="16" spans="1:10" s="150" customFormat="1" ht="19.5" customHeight="1" thickBot="1" x14ac:dyDescent="0.3">
      <c r="A16" s="144" t="s">
        <v>66</v>
      </c>
      <c r="B16" s="40">
        <v>10</v>
      </c>
      <c r="C16" s="145" t="str">
        <f>IF(B3="Entwässerte Fläche","m2","%, die eine Ermässigung erhalten")</f>
        <v>%, die eine Ermässigung erhalten</v>
      </c>
      <c r="D16" s="192">
        <v>10</v>
      </c>
      <c r="E16" s="146" t="str">
        <f>IF(B3="Entwässerte Fläche","CHF/m2","% von Abwassergrundgebühr")</f>
        <v>% von Abwassergrundgebühr</v>
      </c>
      <c r="F16" s="147" t="str">
        <f>IF(B3="Entwässerte Fläche",0.75*D16,"")</f>
        <v/>
      </c>
      <c r="G16" s="148" t="str">
        <f>IF(B3="Entwässerte Fläche",1.25*D16,"")</f>
        <v/>
      </c>
      <c r="H16" s="149">
        <f>IF(B3="Entwässerte Fläche",B16*D16,-B16/100*D16/100*H9)</f>
        <v>-2860</v>
      </c>
    </row>
    <row r="17" spans="1:10" ht="19.5" customHeight="1" thickBot="1" x14ac:dyDescent="0.3">
      <c r="D17" s="114"/>
      <c r="E17" s="112"/>
    </row>
    <row r="18" spans="1:10" ht="19.5" customHeight="1" thickBot="1" x14ac:dyDescent="0.3">
      <c r="A18" s="171" t="s">
        <v>60</v>
      </c>
      <c r="B18" s="172"/>
      <c r="C18" s="172"/>
      <c r="D18" s="173"/>
      <c r="E18" s="172"/>
      <c r="F18" s="174"/>
      <c r="G18" s="172"/>
      <c r="H18" s="175">
        <f>SUM(H9,H16)</f>
        <v>283140</v>
      </c>
    </row>
    <row r="19" spans="1:10" ht="19.5" customHeight="1" thickBot="1" x14ac:dyDescent="0.3">
      <c r="D19" s="114"/>
      <c r="E19" s="112"/>
    </row>
    <row r="20" spans="1:10" ht="19.5" customHeight="1" thickBot="1" x14ac:dyDescent="0.3">
      <c r="A20" s="176" t="s">
        <v>11</v>
      </c>
      <c r="B20" s="35">
        <v>280000</v>
      </c>
      <c r="C20" s="177" t="s">
        <v>2</v>
      </c>
      <c r="D20" s="114"/>
      <c r="E20" s="112"/>
      <c r="F20" s="113"/>
    </row>
    <row r="21" spans="1:10" ht="19.5" customHeight="1" thickBot="1" x14ac:dyDescent="0.3">
      <c r="A21" s="165"/>
      <c r="B21" s="151"/>
      <c r="C21" s="166"/>
      <c r="D21" s="178"/>
      <c r="E21" s="179"/>
      <c r="F21" s="178"/>
      <c r="G21" s="179"/>
      <c r="H21" s="178"/>
      <c r="I21" s="178"/>
    </row>
    <row r="22" spans="1:10" ht="19.5" customHeight="1" thickBot="1" x14ac:dyDescent="0.3">
      <c r="A22" s="176" t="s">
        <v>63</v>
      </c>
      <c r="B22" s="180">
        <f>H18-B20</f>
        <v>3140</v>
      </c>
      <c r="C22" s="181" t="str">
        <f>IF(ABS(B22)&gt;(0.05*B20), "Hohe Abweichung (&gt;5%)! Tarif anpassen","")</f>
        <v/>
      </c>
      <c r="G22" s="113"/>
      <c r="J22" s="177"/>
    </row>
    <row r="23" spans="1:10" ht="19.5" customHeight="1" x14ac:dyDescent="0.25">
      <c r="A23" s="165"/>
      <c r="B23" s="166"/>
      <c r="C23" s="178"/>
      <c r="D23" s="178"/>
      <c r="E23" s="179"/>
      <c r="F23" s="178"/>
      <c r="G23" s="179"/>
      <c r="H23" s="178"/>
      <c r="I23" s="178"/>
    </row>
    <row r="24" spans="1:10" ht="19.5" customHeight="1" x14ac:dyDescent="0.25"/>
    <row r="25" spans="1:10" ht="19.5" customHeight="1" x14ac:dyDescent="0.25"/>
    <row r="26" spans="1:10" ht="19.5" customHeight="1" x14ac:dyDescent="0.25"/>
    <row r="27" spans="1:10" ht="19.5" customHeight="1" x14ac:dyDescent="0.25">
      <c r="B27" s="184"/>
    </row>
    <row r="28" spans="1:10" ht="19.5" customHeight="1" x14ac:dyDescent="0.25">
      <c r="B28" s="185"/>
    </row>
    <row r="29" spans="1:10" ht="19.5" customHeight="1" x14ac:dyDescent="0.25"/>
    <row r="30" spans="1:10" ht="19.5" customHeight="1" x14ac:dyDescent="0.25">
      <c r="C30" s="186"/>
    </row>
    <row r="31" spans="1:10" ht="19.5" customHeight="1" x14ac:dyDescent="0.25">
      <c r="C31" s="186"/>
    </row>
  </sheetData>
  <sheetProtection algorithmName="SHA-512" hashValue="lhuP7JWb45VGLRXbIE6hLEC9Yw4AjS60IId5lKvEyxf38o9r9YKiKhydDYknhy84CG2lDXYEMOJHRdQDwbBjkA==" saltValue="meMwNJ6ehC89QOf3+wep3Q==" spinCount="100000" sheet="1" objects="1" scenarios="1"/>
  <mergeCells count="3">
    <mergeCell ref="B7:C7"/>
    <mergeCell ref="D7:E7"/>
    <mergeCell ref="F7:G7"/>
  </mergeCells>
  <dataValidations count="1">
    <dataValidation type="list" allowBlank="1" showInputMessage="1" showErrorMessage="1" sqref="B4" xr:uid="{BF6787F3-A992-47C2-B2F2-90DC6DA61441}">
      <formula1>$R$3:$R$3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DD45A6E-F070-440B-AE0E-DD2721D81636}">
          <x14:formula1>
            <xm:f>Basis!$W$2:$W$3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Basis</vt:lpstr>
      <vt:lpstr>BW</vt:lpstr>
      <vt:lpstr>Zähler</vt:lpstr>
      <vt:lpstr>Wohneinheiten</vt:lpstr>
      <vt:lpstr>Gebäudevolumen</vt:lpstr>
      <vt:lpstr>Staffeltarif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Amaranta SANTISTEBAN</dc:creator>
  <cp:lastModifiedBy>Bettex Cécile</cp:lastModifiedBy>
  <dcterms:created xsi:type="dcterms:W3CDTF">2023-01-04T09:39:18Z</dcterms:created>
  <dcterms:modified xsi:type="dcterms:W3CDTF">2023-03-07T08:12:33Z</dcterms:modified>
</cp:coreProperties>
</file>