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112" windowHeight="7992" activeTab="2"/>
  </bookViews>
  <sheets>
    <sheet name="Dotation" sheetId="4" r:id="rId1"/>
    <sheet name="RH salaires" sheetId="1" r:id="rId2"/>
    <sheet name="Budget d'exploitation" sheetId="3" r:id="rId3"/>
  </sheets>
  <calcPr calcId="145621"/>
</workbook>
</file>

<file path=xl/calcChain.xml><?xml version="1.0" encoding="utf-8"?>
<calcChain xmlns="http://schemas.openxmlformats.org/spreadsheetml/2006/main">
  <c r="B34" i="1" l="1"/>
  <c r="B14" i="4"/>
  <c r="D27" i="1"/>
  <c r="J12" i="1" s="1"/>
  <c r="J13" i="1" l="1"/>
  <c r="J14" i="1" s="1"/>
  <c r="E6" i="1"/>
  <c r="F26" i="4" l="1"/>
  <c r="H26" i="4" s="1"/>
  <c r="C24" i="4"/>
  <c r="C22" i="4"/>
  <c r="C20" i="4"/>
  <c r="B33" i="1"/>
  <c r="B32" i="1"/>
  <c r="B31" i="1"/>
  <c r="B30" i="1"/>
  <c r="B29" i="1"/>
  <c r="B16" i="4"/>
  <c r="D24" i="4" s="1"/>
  <c r="E4" i="1" l="1"/>
  <c r="D20" i="4"/>
  <c r="E20" i="4" s="1"/>
  <c r="E24" i="4"/>
  <c r="D22" i="4"/>
  <c r="E22" i="4" s="1"/>
  <c r="G22" i="4"/>
  <c r="G24" i="4"/>
  <c r="G20" i="4"/>
  <c r="E26" i="4" l="1"/>
  <c r="I26" i="4" s="1"/>
  <c r="F18" i="1"/>
  <c r="F19" i="1"/>
  <c r="F20" i="1"/>
  <c r="F21" i="1"/>
  <c r="F22" i="1"/>
  <c r="F17" i="1"/>
  <c r="D18" i="1"/>
  <c r="D19" i="1"/>
  <c r="D20" i="1"/>
  <c r="D21" i="1"/>
  <c r="D22" i="1"/>
  <c r="D17" i="1"/>
  <c r="E23" i="1"/>
  <c r="C23" i="1"/>
  <c r="C24" i="1" l="1"/>
  <c r="F23" i="1"/>
  <c r="J8" i="1" s="1"/>
  <c r="J9" i="1" s="1"/>
  <c r="E5" i="1"/>
  <c r="E7" i="1" s="1"/>
  <c r="D23" i="1"/>
  <c r="J4" i="1" s="1"/>
  <c r="J5" i="1" s="1"/>
  <c r="J6" i="1" s="1"/>
  <c r="J10" i="1" l="1"/>
  <c r="J16" i="1" s="1"/>
  <c r="J19" i="1" l="1"/>
  <c r="J23" i="1" s="1"/>
  <c r="J18" i="1"/>
  <c r="J29" i="1" l="1"/>
  <c r="J32" i="1"/>
</calcChain>
</file>

<file path=xl/sharedStrings.xml><?xml version="1.0" encoding="utf-8"?>
<sst xmlns="http://schemas.openxmlformats.org/spreadsheetml/2006/main" count="167" uniqueCount="125">
  <si>
    <t>Besoins en RH (ratio)</t>
  </si>
  <si>
    <t>Ratio</t>
  </si>
  <si>
    <t>Salaires</t>
  </si>
  <si>
    <t>CCNT</t>
  </si>
  <si>
    <t>IV</t>
  </si>
  <si>
    <t>IIIb</t>
  </si>
  <si>
    <t>IIIa</t>
  </si>
  <si>
    <t>II</t>
  </si>
  <si>
    <t>Ib</t>
  </si>
  <si>
    <t>Ia</t>
  </si>
  <si>
    <t>Nb</t>
  </si>
  <si>
    <t>Total</t>
  </si>
  <si>
    <t>Jours d'ouverture</t>
  </si>
  <si>
    <t>Jours de congé</t>
  </si>
  <si>
    <t>Jours fériés</t>
  </si>
  <si>
    <t>Jours de vacances</t>
  </si>
  <si>
    <t>Maladie</t>
  </si>
  <si>
    <t>Salaire RH cuisine</t>
  </si>
  <si>
    <t>RH cuisine</t>
  </si>
  <si>
    <t>Salaire RH service</t>
  </si>
  <si>
    <t>Charges salariales 17%</t>
  </si>
  <si>
    <t>RH service</t>
  </si>
  <si>
    <t>RH mensuel</t>
  </si>
  <si>
    <t>RH annuel</t>
  </si>
  <si>
    <t>RH annuel + 13ème</t>
  </si>
  <si>
    <t>Budget "extra"</t>
  </si>
  <si>
    <t>TOTAL CHARGES RH</t>
  </si>
  <si>
    <t>Prévision CA</t>
  </si>
  <si>
    <t>Charges RH % du CA</t>
  </si>
  <si>
    <t>CA à réaliser</t>
  </si>
  <si>
    <t>Besoin effectif</t>
  </si>
  <si>
    <t xml:space="preserve">NE REMPLIR QUE LES CASES EN GRIS </t>
  </si>
  <si>
    <t>Style de restaurant</t>
  </si>
  <si>
    <t>Clients à servir</t>
  </si>
  <si>
    <t>bar</t>
  </si>
  <si>
    <t>brasserie</t>
  </si>
  <si>
    <t>gastro</t>
  </si>
  <si>
    <t>pizzeria</t>
  </si>
  <si>
    <t>semi-gastro</t>
  </si>
  <si>
    <t>snack</t>
  </si>
  <si>
    <t>collectivité simple</t>
  </si>
  <si>
    <t>collectivité multiple</t>
  </si>
  <si>
    <t>service</t>
  </si>
  <si>
    <t>cuisine</t>
  </si>
  <si>
    <t>libre service, 1 choix de menu complet</t>
  </si>
  <si>
    <t>libre circulation, plusieurs choix de menus complets</t>
  </si>
  <si>
    <t>1 employé est capable de servir X clients</t>
  </si>
  <si>
    <t>selon tabelle ci-dessous</t>
  </si>
  <si>
    <t>Service</t>
  </si>
  <si>
    <t>Cuisine</t>
  </si>
  <si>
    <t>Cuisine &amp; casserolerie</t>
  </si>
  <si>
    <t>Service &amp; vaisselle</t>
  </si>
  <si>
    <t>casserolerie &amp; vaisselle</t>
  </si>
  <si>
    <t>Casserole &amp; vaisselle</t>
  </si>
  <si>
    <t>TOTAL</t>
  </si>
  <si>
    <t>facteur</t>
  </si>
  <si>
    <t>Collaborateurs</t>
  </si>
  <si>
    <t>Cadres</t>
  </si>
  <si>
    <t>cadres</t>
  </si>
  <si>
    <t>employés par groupe de travail</t>
  </si>
  <si>
    <t>(nombre de subordonnés directes par chef)</t>
  </si>
  <si>
    <t>=</t>
  </si>
  <si>
    <t>une personne</t>
  </si>
  <si>
    <t>suffit pour</t>
  </si>
  <si>
    <t>tant de clients</t>
  </si>
  <si>
    <t>besoin en</t>
  </si>
  <si>
    <t>collaborateurs</t>
  </si>
  <si>
    <t>par jour</t>
  </si>
  <si>
    <t>non arrondi</t>
  </si>
  <si>
    <t xml:space="preserve">arrondi à </t>
  </si>
  <si>
    <t>2 décimales</t>
  </si>
  <si>
    <t>calculé</t>
  </si>
  <si>
    <t>à engager</t>
  </si>
  <si>
    <t>arrondi</t>
  </si>
  <si>
    <t>à prévoir</t>
  </si>
  <si>
    <t>dans</t>
  </si>
  <si>
    <t>l'entreprise</t>
  </si>
  <si>
    <t>nombre</t>
  </si>
  <si>
    <t>total de</t>
  </si>
  <si>
    <t>personnes</t>
  </si>
  <si>
    <t>dans ce calcul, le cadre fait son travail de gestionnaire à 100%</t>
  </si>
  <si>
    <t>pourcentage</t>
  </si>
  <si>
    <t>de travail</t>
  </si>
  <si>
    <t>répartition des % de travail</t>
  </si>
  <si>
    <t>à gérer</t>
  </si>
  <si>
    <t>Collaborateurs de prévus</t>
  </si>
  <si>
    <t>EPT</t>
  </si>
  <si>
    <t>Chiffre d'affaires</t>
  </si>
  <si>
    <t>Charges marchandises (nourritures et boissons)</t>
  </si>
  <si>
    <t>Rendement brut sur marchandises</t>
  </si>
  <si>
    <t>Charges de personnel</t>
  </si>
  <si>
    <t>Assurances choses / taxes</t>
  </si>
  <si>
    <t>Énergie, chauffage, eau, électricité</t>
  </si>
  <si>
    <t>Entretien, nettoyage</t>
  </si>
  <si>
    <t>Remplacement matériel d'exploitation</t>
  </si>
  <si>
    <t>Bureau / administration</t>
  </si>
  <si>
    <t>Publicité / promotion des ventes / marketing</t>
  </si>
  <si>
    <t>Rendement brut d'exploitation</t>
  </si>
  <si>
    <t>Charges financières</t>
  </si>
  <si>
    <t>Redevance (loyer)</t>
  </si>
  <si>
    <t>Entretien technique</t>
  </si>
  <si>
    <t>Amortissements</t>
  </si>
  <si>
    <t>Résultat net d'exploitation</t>
  </si>
  <si>
    <t>Salaire de l'entrepreneur</t>
  </si>
  <si>
    <t>Résultat net total</t>
  </si>
  <si>
    <t>CHF</t>
  </si>
  <si>
    <t>%</t>
  </si>
  <si>
    <t>27 - 30</t>
  </si>
  <si>
    <t>40 - 48</t>
  </si>
  <si>
    <t>salaire de l'entrepreneur compris:</t>
  </si>
  <si>
    <t>1 - 2</t>
  </si>
  <si>
    <t>3 - 4</t>
  </si>
  <si>
    <t>2 - 3</t>
  </si>
  <si>
    <t>1 - 3</t>
  </si>
  <si>
    <t>0.5 - 1</t>
  </si>
  <si>
    <t>2 - 4</t>
  </si>
  <si>
    <t>7 - 10</t>
  </si>
  <si>
    <t>Frais généraux d'exploitation</t>
  </si>
  <si>
    <t>Charges financières et d'immobilisation</t>
  </si>
  <si>
    <r>
      <t>Prime Cost</t>
    </r>
    <r>
      <rPr>
        <sz val="12"/>
        <color theme="1"/>
        <rFont val="Calibri"/>
        <family val="2"/>
        <scheme val="minor"/>
      </rPr>
      <t xml:space="preserve"> (coûts les plus lourds)</t>
    </r>
  </si>
  <si>
    <t>Salaire entrepreneur</t>
  </si>
  <si>
    <t>-</t>
  </si>
  <si>
    <t>RH entrepreneur</t>
  </si>
  <si>
    <t>Salaire RH patron</t>
  </si>
  <si>
    <t>moyenne jours ouvrables de tous les repas à servir sur 1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</si>
</sst>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fr.&quot;\ * #,##0.00_ ;_ &quot;fr.&quot;\ * \-#,##0.00_ ;_ &quot;fr.&quot;\ * &quot;-&quot;??_ ;_ @_ "/>
    <numFmt numFmtId="164" formatCode="&quot;fr.&quot;\ 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Border="1"/>
    <xf numFmtId="0" fontId="0" fillId="0" borderId="3" xfId="0" applyBorder="1"/>
    <xf numFmtId="44" fontId="0" fillId="0" borderId="4" xfId="0" applyNumberFormat="1" applyBorder="1"/>
    <xf numFmtId="0" fontId="0" fillId="0" borderId="4" xfId="0" applyBorder="1"/>
    <xf numFmtId="44" fontId="0" fillId="0" borderId="5" xfId="0" applyNumberFormat="1" applyBorder="1"/>
    <xf numFmtId="0" fontId="0" fillId="0" borderId="5" xfId="0" applyBorder="1"/>
    <xf numFmtId="44" fontId="0" fillId="0" borderId="6" xfId="0" applyNumberFormat="1" applyBorder="1"/>
    <xf numFmtId="0" fontId="0" fillId="0" borderId="6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4" borderId="1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165" fontId="0" fillId="3" borderId="13" xfId="0" applyNumberFormat="1" applyFill="1" applyBorder="1" applyAlignment="1">
      <alignment horizontal="center" vertical="center"/>
    </xf>
    <xf numFmtId="1" fontId="0" fillId="3" borderId="13" xfId="0" applyNumberFormat="1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3" xfId="0" applyFont="1" applyBorder="1" applyAlignment="1"/>
    <xf numFmtId="0" fontId="2" fillId="0" borderId="0" xfId="0" applyFont="1" applyAlignment="1">
      <alignment horizontal="center" vertical="center" wrapText="1"/>
    </xf>
    <xf numFmtId="0" fontId="0" fillId="0" borderId="3" xfId="0" applyFill="1" applyBorder="1"/>
    <xf numFmtId="2" fontId="0" fillId="3" borderId="23" xfId="0" applyNumberFormat="1" applyFill="1" applyBorder="1"/>
    <xf numFmtId="0" fontId="0" fillId="3" borderId="24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0" fillId="0" borderId="12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2" fontId="7" fillId="0" borderId="44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47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5" fillId="0" borderId="34" xfId="0" applyNumberFormat="1" applyFont="1" applyBorder="1" applyAlignment="1">
      <alignment horizontal="left" vertical="center" wrapText="1"/>
    </xf>
    <xf numFmtId="49" fontId="7" fillId="0" borderId="3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10" fontId="0" fillId="3" borderId="3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44" fontId="0" fillId="2" borderId="3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1" fillId="0" borderId="3" xfId="0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/>
    <xf numFmtId="0" fontId="0" fillId="0" borderId="11" xfId="0" applyBorder="1" applyAlignment="1"/>
    <xf numFmtId="0" fontId="2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2" fontId="7" fillId="0" borderId="26" xfId="0" applyNumberFormat="1" applyFont="1" applyBorder="1" applyAlignment="1">
      <alignment horizontal="center" vertical="center" textRotation="90" wrapText="1"/>
    </xf>
    <xf numFmtId="2" fontId="7" fillId="0" borderId="0" xfId="0" applyNumberFormat="1" applyFont="1" applyBorder="1" applyAlignment="1">
      <alignment horizontal="center" vertical="center" textRotation="90" wrapText="1"/>
    </xf>
    <xf numFmtId="2" fontId="7" fillId="0" borderId="2" xfId="0" applyNumberFormat="1" applyFont="1" applyBorder="1" applyAlignment="1">
      <alignment horizontal="center" vertical="center" textRotation="90" wrapText="1"/>
    </xf>
    <xf numFmtId="2" fontId="7" fillId="0" borderId="25" xfId="0" applyNumberFormat="1" applyFont="1" applyBorder="1" applyAlignment="1">
      <alignment horizontal="center" vertical="center" textRotation="90" wrapText="1"/>
    </xf>
    <xf numFmtId="2" fontId="7" fillId="0" borderId="31" xfId="0" applyNumberFormat="1" applyFont="1" applyBorder="1" applyAlignment="1">
      <alignment horizontal="center" vertical="center" textRotation="90" wrapText="1"/>
    </xf>
    <xf numFmtId="2" fontId="7" fillId="0" borderId="28" xfId="0" applyNumberFormat="1" applyFont="1" applyBorder="1" applyAlignment="1">
      <alignment horizontal="center" vertical="center" textRotation="90" wrapText="1"/>
    </xf>
    <xf numFmtId="2" fontId="7" fillId="0" borderId="27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Layout" topLeftCell="A46" zoomScaleNormal="100" workbookViewId="0">
      <selection activeCell="D3" sqref="D3:F3"/>
    </sheetView>
  </sheetViews>
  <sheetFormatPr baseColWidth="10" defaultRowHeight="14.4" x14ac:dyDescent="0.3"/>
  <cols>
    <col min="1" max="1" width="17.88671875" bestFit="1" customWidth="1"/>
    <col min="2" max="9" width="8.44140625" style="26" customWidth="1"/>
  </cols>
  <sheetData>
    <row r="1" spans="1:6" ht="15" x14ac:dyDescent="0.25">
      <c r="B1" s="104" t="s">
        <v>31</v>
      </c>
      <c r="C1" s="105"/>
      <c r="D1" s="105"/>
      <c r="E1" s="105"/>
      <c r="F1" s="106"/>
    </row>
    <row r="3" spans="1:6" x14ac:dyDescent="0.3">
      <c r="A3" t="s">
        <v>32</v>
      </c>
      <c r="D3" s="101" t="s">
        <v>41</v>
      </c>
      <c r="E3" s="102"/>
      <c r="F3" s="103"/>
    </row>
    <row r="4" spans="1:6" ht="15" x14ac:dyDescent="0.25">
      <c r="D4" s="99" t="s">
        <v>47</v>
      </c>
    </row>
    <row r="6" spans="1:6" x14ac:dyDescent="0.3">
      <c r="A6" t="s">
        <v>33</v>
      </c>
      <c r="D6" s="101">
        <v>150</v>
      </c>
      <c r="E6" s="103"/>
    </row>
    <row r="7" spans="1:6" x14ac:dyDescent="0.3">
      <c r="D7" s="99" t="s">
        <v>124</v>
      </c>
      <c r="F7" s="27"/>
    </row>
    <row r="9" spans="1:6" ht="15" x14ac:dyDescent="0.25">
      <c r="A9" s="2" t="s">
        <v>12</v>
      </c>
      <c r="B9" s="28">
        <v>247</v>
      </c>
      <c r="D9" s="29"/>
      <c r="E9" s="30"/>
      <c r="F9" s="30"/>
    </row>
    <row r="10" spans="1:6" x14ac:dyDescent="0.3">
      <c r="A10" s="2" t="s">
        <v>13</v>
      </c>
      <c r="B10" s="28">
        <v>0</v>
      </c>
      <c r="D10" s="30"/>
      <c r="E10" s="30"/>
      <c r="F10" s="30"/>
    </row>
    <row r="11" spans="1:6" x14ac:dyDescent="0.3">
      <c r="A11" s="2" t="s">
        <v>14</v>
      </c>
      <c r="B11" s="28">
        <v>8</v>
      </c>
      <c r="D11" s="30"/>
      <c r="E11" s="30"/>
      <c r="F11" s="30"/>
    </row>
    <row r="12" spans="1:6" ht="15" x14ac:dyDescent="0.25">
      <c r="A12" s="2" t="s">
        <v>15</v>
      </c>
      <c r="B12" s="28">
        <v>25</v>
      </c>
      <c r="D12" s="30"/>
      <c r="E12" s="30"/>
      <c r="F12" s="30"/>
    </row>
    <row r="13" spans="1:6" ht="15" x14ac:dyDescent="0.25">
      <c r="A13" s="2" t="s">
        <v>16</v>
      </c>
      <c r="B13" s="28">
        <v>0</v>
      </c>
    </row>
    <row r="14" spans="1:6" ht="15" x14ac:dyDescent="0.25">
      <c r="A14" s="2" t="s">
        <v>11</v>
      </c>
      <c r="B14" s="31">
        <f>B9-B10-B11-B12-B13</f>
        <v>214</v>
      </c>
    </row>
    <row r="16" spans="1:6" ht="15" x14ac:dyDescent="0.25">
      <c r="A16" t="s">
        <v>1</v>
      </c>
      <c r="B16" s="34">
        <f>B9/B14</f>
        <v>1.1542056074766356</v>
      </c>
    </row>
    <row r="17" spans="1:9" ht="15" x14ac:dyDescent="0.25">
      <c r="B17" s="35"/>
    </row>
    <row r="18" spans="1:9" ht="15" x14ac:dyDescent="0.25">
      <c r="B18" s="35"/>
    </row>
    <row r="19" spans="1:9" ht="15.75" thickBot="1" x14ac:dyDescent="0.3">
      <c r="C19" s="32"/>
      <c r="D19" s="32" t="s">
        <v>1</v>
      </c>
      <c r="F19" s="32" t="s">
        <v>56</v>
      </c>
      <c r="G19" s="32" t="s">
        <v>57</v>
      </c>
    </row>
    <row r="20" spans="1:9" ht="15" x14ac:dyDescent="0.25">
      <c r="A20" s="1" t="s">
        <v>48</v>
      </c>
      <c r="B20" s="51">
        <v>100</v>
      </c>
      <c r="C20" s="33">
        <f>D6/B20</f>
        <v>1.5</v>
      </c>
      <c r="D20" s="33">
        <f>B16</f>
        <v>1.1542056074766356</v>
      </c>
      <c r="E20" s="52">
        <f>C20*D20</f>
        <v>1.7313084112149535</v>
      </c>
      <c r="F20" s="53">
        <v>2</v>
      </c>
      <c r="G20" s="48">
        <f>G26*F20/F26</f>
        <v>0</v>
      </c>
    </row>
    <row r="21" spans="1:9" ht="7.5" customHeight="1" x14ac:dyDescent="0.25">
      <c r="G21" s="36"/>
    </row>
    <row r="22" spans="1:9" ht="15" x14ac:dyDescent="0.25">
      <c r="A22" s="1" t="s">
        <v>49</v>
      </c>
      <c r="B22" s="51">
        <v>100</v>
      </c>
      <c r="C22" s="33">
        <f>D6/B22</f>
        <v>1.5</v>
      </c>
      <c r="D22" s="33">
        <f>B16</f>
        <v>1.1542056074766356</v>
      </c>
      <c r="E22" s="52">
        <f>C22*D22</f>
        <v>1.7313084112149535</v>
      </c>
      <c r="F22" s="54">
        <v>2</v>
      </c>
      <c r="G22" s="49">
        <f>G26*F22/F26</f>
        <v>0</v>
      </c>
    </row>
    <row r="23" spans="1:9" ht="7.5" customHeight="1" x14ac:dyDescent="0.25">
      <c r="G23" s="36"/>
    </row>
    <row r="24" spans="1:9" ht="15.75" thickBot="1" x14ac:dyDescent="0.3">
      <c r="A24" s="1" t="s">
        <v>53</v>
      </c>
      <c r="B24" s="51">
        <v>100</v>
      </c>
      <c r="C24" s="31">
        <f>D6/B24</f>
        <v>1.5</v>
      </c>
      <c r="D24" s="33">
        <f>B16</f>
        <v>1.1542056074766356</v>
      </c>
      <c r="E24" s="52">
        <f>C24*D24</f>
        <v>1.7313084112149535</v>
      </c>
      <c r="F24" s="54">
        <v>2</v>
      </c>
      <c r="G24" s="50">
        <f>G26*F24/F26</f>
        <v>0</v>
      </c>
      <c r="H24" s="27"/>
      <c r="I24" s="27"/>
    </row>
    <row r="25" spans="1:9" ht="7.5" customHeight="1" thickBot="1" x14ac:dyDescent="0.3"/>
    <row r="26" spans="1:9" ht="15" customHeight="1" thickBot="1" x14ac:dyDescent="0.3">
      <c r="A26" t="s">
        <v>54</v>
      </c>
      <c r="E26" s="46">
        <f>E20+E22+E24</f>
        <v>5.19392523364486</v>
      </c>
      <c r="F26" s="47">
        <f>F20+F22+F24</f>
        <v>6</v>
      </c>
      <c r="G26" s="39">
        <v>0</v>
      </c>
      <c r="H26" s="47">
        <f>F26+G26</f>
        <v>6</v>
      </c>
      <c r="I26" s="46">
        <f>E26+G26</f>
        <v>5.19392523364486</v>
      </c>
    </row>
    <row r="27" spans="1:9" ht="15" customHeight="1" x14ac:dyDescent="0.25">
      <c r="B27" s="41" t="s">
        <v>61</v>
      </c>
      <c r="C27" s="41" t="s">
        <v>61</v>
      </c>
      <c r="D27" s="41" t="s">
        <v>61</v>
      </c>
      <c r="E27" s="41" t="s">
        <v>61</v>
      </c>
      <c r="F27" s="41" t="s">
        <v>61</v>
      </c>
      <c r="G27" s="41" t="s">
        <v>61</v>
      </c>
      <c r="H27" s="41" t="s">
        <v>61</v>
      </c>
      <c r="I27" s="42" t="s">
        <v>61</v>
      </c>
    </row>
    <row r="28" spans="1:9" ht="11.25" customHeight="1" x14ac:dyDescent="0.25">
      <c r="B28" s="42" t="s">
        <v>62</v>
      </c>
      <c r="C28" s="42" t="s">
        <v>65</v>
      </c>
      <c r="D28" s="42" t="s">
        <v>55</v>
      </c>
      <c r="E28" s="42" t="s">
        <v>65</v>
      </c>
      <c r="F28" s="42" t="s">
        <v>65</v>
      </c>
      <c r="G28" s="42" t="s">
        <v>65</v>
      </c>
      <c r="H28" s="42" t="s">
        <v>77</v>
      </c>
      <c r="I28" s="42" t="s">
        <v>81</v>
      </c>
    </row>
    <row r="29" spans="1:9" ht="11.25" customHeight="1" x14ac:dyDescent="0.3">
      <c r="B29" s="42" t="s">
        <v>63</v>
      </c>
      <c r="C29" s="42" t="s">
        <v>66</v>
      </c>
      <c r="D29" s="42" t="s">
        <v>69</v>
      </c>
      <c r="E29" s="42" t="s">
        <v>66</v>
      </c>
      <c r="F29" s="42" t="s">
        <v>66</v>
      </c>
      <c r="G29" s="42" t="s">
        <v>58</v>
      </c>
      <c r="H29" s="42" t="s">
        <v>78</v>
      </c>
      <c r="I29" s="42" t="s">
        <v>82</v>
      </c>
    </row>
    <row r="30" spans="1:9" ht="11.25" customHeight="1" x14ac:dyDescent="0.3">
      <c r="B30" s="42" t="s">
        <v>64</v>
      </c>
      <c r="C30" s="42" t="s">
        <v>67</v>
      </c>
      <c r="D30" s="42" t="s">
        <v>70</v>
      </c>
      <c r="E30" s="42" t="s">
        <v>71</v>
      </c>
      <c r="F30" s="42" t="s">
        <v>72</v>
      </c>
      <c r="G30" s="42" t="s">
        <v>74</v>
      </c>
      <c r="H30" s="42" t="s">
        <v>79</v>
      </c>
      <c r="I30" s="42" t="s">
        <v>75</v>
      </c>
    </row>
    <row r="31" spans="1:9" ht="11.25" customHeight="1" x14ac:dyDescent="0.25">
      <c r="B31" s="42"/>
      <c r="C31" s="42" t="s">
        <v>68</v>
      </c>
      <c r="D31" s="42"/>
      <c r="E31" s="43" t="s">
        <v>68</v>
      </c>
      <c r="F31" s="44" t="s">
        <v>73</v>
      </c>
      <c r="G31" s="42" t="s">
        <v>73</v>
      </c>
      <c r="H31" s="42" t="s">
        <v>75</v>
      </c>
      <c r="I31" s="42" t="s">
        <v>76</v>
      </c>
    </row>
    <row r="32" spans="1:9" ht="11.25" customHeight="1" x14ac:dyDescent="0.3">
      <c r="B32" s="42"/>
      <c r="C32" s="42"/>
      <c r="D32" s="42"/>
      <c r="E32" s="109" t="s">
        <v>83</v>
      </c>
      <c r="F32" s="110"/>
      <c r="G32" s="42" t="s">
        <v>75</v>
      </c>
      <c r="H32" s="42" t="s">
        <v>76</v>
      </c>
      <c r="I32" s="41" t="s">
        <v>86</v>
      </c>
    </row>
    <row r="33" spans="1:8" ht="11.25" customHeight="1" x14ac:dyDescent="0.3">
      <c r="E33" s="111"/>
      <c r="F33" s="112"/>
      <c r="G33" s="42" t="s">
        <v>76</v>
      </c>
      <c r="H33" s="42" t="s">
        <v>84</v>
      </c>
    </row>
    <row r="34" spans="1:8" ht="15" customHeight="1" thickBot="1" x14ac:dyDescent="0.3">
      <c r="E34" s="45"/>
      <c r="F34" s="45"/>
      <c r="G34" s="42"/>
    </row>
    <row r="35" spans="1:8" ht="15" customHeight="1" thickBot="1" x14ac:dyDescent="0.35">
      <c r="B35" s="37" t="s">
        <v>58</v>
      </c>
      <c r="C35" s="39">
        <v>7</v>
      </c>
      <c r="D35" s="37" t="s">
        <v>59</v>
      </c>
    </row>
    <row r="36" spans="1:8" ht="11.25" customHeight="1" x14ac:dyDescent="0.3">
      <c r="C36" s="38" t="s">
        <v>60</v>
      </c>
    </row>
    <row r="37" spans="1:8" ht="11.25" customHeight="1" x14ac:dyDescent="0.3">
      <c r="C37" s="38" t="s">
        <v>80</v>
      </c>
    </row>
    <row r="39" spans="1:8" x14ac:dyDescent="0.3">
      <c r="D39" s="38" t="s">
        <v>46</v>
      </c>
    </row>
    <row r="40" spans="1:8" x14ac:dyDescent="0.3">
      <c r="D40" s="61" t="s">
        <v>42</v>
      </c>
      <c r="E40" s="61" t="s">
        <v>43</v>
      </c>
      <c r="F40" s="107" t="s">
        <v>52</v>
      </c>
      <c r="G40" s="107"/>
      <c r="H40" s="108"/>
    </row>
    <row r="41" spans="1:8" x14ac:dyDescent="0.3">
      <c r="A41" s="67" t="s">
        <v>34</v>
      </c>
      <c r="B41" s="68"/>
      <c r="C41" s="69"/>
      <c r="D41" s="63">
        <v>50</v>
      </c>
      <c r="E41" s="63"/>
      <c r="F41" s="113">
        <v>100</v>
      </c>
      <c r="G41" s="113"/>
      <c r="H41" s="113"/>
    </row>
    <row r="42" spans="1:8" x14ac:dyDescent="0.3">
      <c r="A42" s="67" t="s">
        <v>35</v>
      </c>
      <c r="B42" s="68"/>
      <c r="C42" s="69"/>
      <c r="D42" s="62">
        <v>20</v>
      </c>
      <c r="E42" s="62">
        <v>20</v>
      </c>
      <c r="F42" s="100">
        <v>50</v>
      </c>
      <c r="G42" s="100"/>
      <c r="H42" s="100"/>
    </row>
    <row r="43" spans="1:8" x14ac:dyDescent="0.3">
      <c r="A43" s="67" t="s">
        <v>36</v>
      </c>
      <c r="B43" s="68"/>
      <c r="C43" s="69"/>
      <c r="D43" s="62">
        <v>10</v>
      </c>
      <c r="E43" s="62">
        <v>5</v>
      </c>
      <c r="F43" s="100">
        <v>50</v>
      </c>
      <c r="G43" s="100"/>
      <c r="H43" s="100"/>
    </row>
    <row r="44" spans="1:8" x14ac:dyDescent="0.3">
      <c r="A44" s="67" t="s">
        <v>37</v>
      </c>
      <c r="B44" s="68"/>
      <c r="C44" s="69"/>
      <c r="D44" s="62">
        <v>25</v>
      </c>
      <c r="E44" s="62">
        <v>30</v>
      </c>
      <c r="F44" s="100">
        <v>50</v>
      </c>
      <c r="G44" s="100"/>
      <c r="H44" s="100"/>
    </row>
    <row r="45" spans="1:8" x14ac:dyDescent="0.3">
      <c r="A45" s="67" t="s">
        <v>38</v>
      </c>
      <c r="B45" s="68"/>
      <c r="C45" s="69"/>
      <c r="D45" s="62">
        <v>15</v>
      </c>
      <c r="E45" s="62">
        <v>10</v>
      </c>
      <c r="F45" s="100">
        <v>50</v>
      </c>
      <c r="G45" s="100"/>
      <c r="H45" s="100"/>
    </row>
    <row r="46" spans="1:8" x14ac:dyDescent="0.3">
      <c r="A46" s="67" t="s">
        <v>39</v>
      </c>
      <c r="B46" s="68"/>
      <c r="C46" s="69"/>
      <c r="D46" s="62">
        <v>30</v>
      </c>
      <c r="E46" s="62">
        <v>40</v>
      </c>
      <c r="F46" s="100">
        <v>50</v>
      </c>
      <c r="G46" s="100"/>
      <c r="H46" s="100"/>
    </row>
    <row r="47" spans="1:8" x14ac:dyDescent="0.3">
      <c r="A47" s="67" t="s">
        <v>40</v>
      </c>
      <c r="B47" s="68"/>
      <c r="C47" s="69"/>
      <c r="D47" s="62">
        <v>150</v>
      </c>
      <c r="E47" s="62">
        <v>150</v>
      </c>
      <c r="F47" s="100">
        <v>100</v>
      </c>
      <c r="G47" s="100"/>
      <c r="H47" s="100"/>
    </row>
    <row r="48" spans="1:8" x14ac:dyDescent="0.3">
      <c r="A48" s="67" t="s">
        <v>41</v>
      </c>
      <c r="B48" s="68"/>
      <c r="C48" s="69"/>
      <c r="D48" s="62">
        <v>100</v>
      </c>
      <c r="E48" s="62">
        <v>100</v>
      </c>
      <c r="F48" s="100">
        <v>100</v>
      </c>
      <c r="G48" s="100"/>
      <c r="H48" s="100"/>
    </row>
    <row r="51" spans="1:3" x14ac:dyDescent="0.3">
      <c r="A51" t="s">
        <v>40</v>
      </c>
      <c r="B51" s="40"/>
      <c r="C51" s="37" t="s">
        <v>44</v>
      </c>
    </row>
    <row r="52" spans="1:3" x14ac:dyDescent="0.3">
      <c r="A52" t="s">
        <v>41</v>
      </c>
      <c r="B52" s="40"/>
      <c r="C52" s="37" t="s">
        <v>45</v>
      </c>
    </row>
  </sheetData>
  <mergeCells count="13">
    <mergeCell ref="F47:H47"/>
    <mergeCell ref="F48:H48"/>
    <mergeCell ref="D3:F3"/>
    <mergeCell ref="F46:H46"/>
    <mergeCell ref="B1:F1"/>
    <mergeCell ref="F40:H40"/>
    <mergeCell ref="D6:E6"/>
    <mergeCell ref="E32:F33"/>
    <mergeCell ref="F41:H41"/>
    <mergeCell ref="F42:H42"/>
    <mergeCell ref="F43:H43"/>
    <mergeCell ref="F44:H44"/>
    <mergeCell ref="F45:H45"/>
  </mergeCells>
  <pageMargins left="0.7" right="0.7" top="0.75" bottom="0.75" header="0.3" footer="0.3"/>
  <pageSetup paperSize="9" orientation="portrait" r:id="rId1"/>
  <headerFooter>
    <oddHeader>&amp;C&amp;"-,Gras"&amp;16&amp;UCalcul nombre personnel nécessaire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Layout" topLeftCell="A25" zoomScaleNormal="100" workbookViewId="0">
      <selection activeCell="J22" sqref="J22"/>
    </sheetView>
  </sheetViews>
  <sheetFormatPr baseColWidth="10" defaultRowHeight="14.4" x14ac:dyDescent="0.3"/>
  <cols>
    <col min="1" max="1" width="15.44140625" customWidth="1"/>
    <col min="2" max="2" width="5.109375" customWidth="1"/>
    <col min="3" max="3" width="5.5546875" bestFit="1" customWidth="1"/>
    <col min="5" max="5" width="5.5546875" bestFit="1" customWidth="1"/>
    <col min="7" max="7" width="2.6640625" customWidth="1"/>
    <col min="9" max="9" width="8.6640625" customWidth="1"/>
    <col min="10" max="10" width="14.88671875" bestFit="1" customWidth="1"/>
  </cols>
  <sheetData>
    <row r="1" spans="1:10" ht="15" x14ac:dyDescent="0.25">
      <c r="B1" s="115" t="s">
        <v>31</v>
      </c>
      <c r="C1" s="116"/>
      <c r="D1" s="116"/>
      <c r="E1" s="116"/>
      <c r="F1" s="116"/>
      <c r="G1" s="116"/>
      <c r="H1" s="116"/>
      <c r="I1" s="117"/>
    </row>
    <row r="3" spans="1:10" ht="15" x14ac:dyDescent="0.25">
      <c r="B3" s="9" t="s">
        <v>0</v>
      </c>
    </row>
    <row r="4" spans="1:10" x14ac:dyDescent="0.3">
      <c r="B4" t="s">
        <v>85</v>
      </c>
      <c r="E4" s="13">
        <f>Dotation!C20+Dotation!C22+Dotation!C24</f>
        <v>4.5</v>
      </c>
      <c r="H4" t="s">
        <v>17</v>
      </c>
      <c r="J4" s="15">
        <f>D23</f>
        <v>12600</v>
      </c>
    </row>
    <row r="5" spans="1:10" ht="15" x14ac:dyDescent="0.25">
      <c r="B5" t="s">
        <v>1</v>
      </c>
      <c r="D5" s="1"/>
      <c r="E5" s="24">
        <f>B29/B34</f>
        <v>1.1542056074766356</v>
      </c>
      <c r="H5" t="s">
        <v>20</v>
      </c>
      <c r="J5" s="15">
        <f>J4*17/100</f>
        <v>2142</v>
      </c>
    </row>
    <row r="6" spans="1:10" ht="15.75" thickBot="1" x14ac:dyDescent="0.3">
      <c r="B6" t="s">
        <v>57</v>
      </c>
      <c r="E6" s="60">
        <f>Dotation!G26</f>
        <v>0</v>
      </c>
      <c r="H6" s="9" t="s">
        <v>18</v>
      </c>
      <c r="J6" s="16">
        <f>SUM(J4:J5)</f>
        <v>14742</v>
      </c>
    </row>
    <row r="7" spans="1:10" ht="15.75" thickBot="1" x14ac:dyDescent="0.3">
      <c r="B7" t="s">
        <v>30</v>
      </c>
      <c r="E7" s="25">
        <f>(E4*E5)+E6</f>
        <v>5.19392523364486</v>
      </c>
      <c r="F7" s="55"/>
    </row>
    <row r="8" spans="1:10" ht="15" x14ac:dyDescent="0.25">
      <c r="D8" s="1"/>
      <c r="H8" t="s">
        <v>19</v>
      </c>
      <c r="J8" s="15">
        <f>F23</f>
        <v>12500</v>
      </c>
    </row>
    <row r="9" spans="1:10" ht="15" customHeight="1" x14ac:dyDescent="0.25">
      <c r="D9" s="57"/>
      <c r="F9" s="57"/>
      <c r="H9" t="s">
        <v>20</v>
      </c>
      <c r="J9" s="15">
        <f>J8*17/100</f>
        <v>2125</v>
      </c>
    </row>
    <row r="10" spans="1:10" ht="15.75" thickBot="1" x14ac:dyDescent="0.3">
      <c r="A10" s="10"/>
      <c r="B10" s="10"/>
      <c r="C10" s="10"/>
      <c r="D10" s="97"/>
      <c r="E10" s="10"/>
      <c r="F10" s="97"/>
      <c r="H10" s="9" t="s">
        <v>21</v>
      </c>
      <c r="J10" s="16">
        <f>SUM(J8:J9)</f>
        <v>14625</v>
      </c>
    </row>
    <row r="11" spans="1:10" ht="15" x14ac:dyDescent="0.25">
      <c r="A11" s="10"/>
      <c r="B11" s="10"/>
      <c r="C11" s="10"/>
      <c r="D11" s="97"/>
      <c r="E11" s="10"/>
      <c r="F11" s="97"/>
      <c r="H11" s="9"/>
      <c r="J11" s="96"/>
    </row>
    <row r="12" spans="1:10" ht="15" x14ac:dyDescent="0.25">
      <c r="A12" s="10"/>
      <c r="B12" s="10"/>
      <c r="C12" s="10"/>
      <c r="D12" s="97"/>
      <c r="E12" s="10"/>
      <c r="F12" s="97"/>
      <c r="H12" s="98" t="s">
        <v>123</v>
      </c>
      <c r="J12" s="15">
        <f>D27</f>
        <v>0</v>
      </c>
    </row>
    <row r="13" spans="1:10" ht="15" x14ac:dyDescent="0.25">
      <c r="A13" s="10"/>
      <c r="B13" s="10"/>
      <c r="C13" s="10"/>
      <c r="D13" s="97"/>
      <c r="E13" s="10"/>
      <c r="F13" s="97"/>
      <c r="H13" s="98" t="s">
        <v>20</v>
      </c>
      <c r="J13" s="15">
        <f>J12*17/100</f>
        <v>0</v>
      </c>
    </row>
    <row r="14" spans="1:10" ht="15.75" thickBot="1" x14ac:dyDescent="0.3">
      <c r="A14" s="10"/>
      <c r="B14" s="10"/>
      <c r="C14" s="10"/>
      <c r="D14" s="97"/>
      <c r="E14" s="10"/>
      <c r="F14" s="97"/>
      <c r="H14" s="98" t="s">
        <v>122</v>
      </c>
      <c r="J14" s="16">
        <f>SUM(J12:J13)</f>
        <v>0</v>
      </c>
    </row>
    <row r="15" spans="1:10" x14ac:dyDescent="0.3">
      <c r="A15" s="10"/>
      <c r="B15" s="10"/>
      <c r="C15" s="10"/>
      <c r="D15" s="120" t="s">
        <v>50</v>
      </c>
      <c r="E15" s="10"/>
      <c r="F15" s="120" t="s">
        <v>51</v>
      </c>
      <c r="H15" s="9"/>
      <c r="J15" s="96"/>
    </row>
    <row r="16" spans="1:10" ht="15" thickBot="1" x14ac:dyDescent="0.35">
      <c r="A16" s="10" t="s">
        <v>2</v>
      </c>
      <c r="B16" s="10" t="s">
        <v>3</v>
      </c>
      <c r="C16" s="10" t="s">
        <v>10</v>
      </c>
      <c r="D16" s="121"/>
      <c r="E16" s="10" t="s">
        <v>10</v>
      </c>
      <c r="F16" s="121"/>
      <c r="H16" s="9" t="s">
        <v>22</v>
      </c>
      <c r="J16" s="17">
        <f>J6+J10+J14</f>
        <v>29367</v>
      </c>
    </row>
    <row r="17" spans="1:10" ht="15.75" thickTop="1" x14ac:dyDescent="0.25">
      <c r="A17" s="5">
        <v>4800</v>
      </c>
      <c r="B17" s="6" t="s">
        <v>4</v>
      </c>
      <c r="C17" s="19">
        <v>1</v>
      </c>
      <c r="D17" s="18">
        <f>C17*A17</f>
        <v>4800</v>
      </c>
      <c r="E17" s="19">
        <v>1</v>
      </c>
      <c r="F17" s="18">
        <f>E17*A17</f>
        <v>4800</v>
      </c>
    </row>
    <row r="18" spans="1:10" ht="15.75" thickBot="1" x14ac:dyDescent="0.3">
      <c r="A18" s="7">
        <v>4200</v>
      </c>
      <c r="B18" s="8" t="s">
        <v>5</v>
      </c>
      <c r="C18" s="20">
        <v>1</v>
      </c>
      <c r="D18" s="18">
        <f t="shared" ref="D18:D22" si="0">C18*A18</f>
        <v>4200</v>
      </c>
      <c r="E18" s="20"/>
      <c r="F18" s="18">
        <f t="shared" ref="F18:F22" si="1">E18*A18</f>
        <v>0</v>
      </c>
      <c r="H18" s="9" t="s">
        <v>23</v>
      </c>
      <c r="J18" s="17">
        <f>J16*12</f>
        <v>352404</v>
      </c>
    </row>
    <row r="19" spans="1:10" ht="15.6" thickTop="1" thickBot="1" x14ac:dyDescent="0.35">
      <c r="A19" s="7">
        <v>4100</v>
      </c>
      <c r="B19" s="8" t="s">
        <v>6</v>
      </c>
      <c r="C19" s="20"/>
      <c r="D19" s="18">
        <f t="shared" si="0"/>
        <v>0</v>
      </c>
      <c r="E19" s="20">
        <v>1</v>
      </c>
      <c r="F19" s="18">
        <f t="shared" si="1"/>
        <v>4100</v>
      </c>
      <c r="H19" s="9" t="s">
        <v>24</v>
      </c>
      <c r="J19" s="17">
        <f>J16*13</f>
        <v>381771</v>
      </c>
    </row>
    <row r="20" spans="1:10" ht="15.75" thickTop="1" x14ac:dyDescent="0.25">
      <c r="A20" s="7">
        <v>3700</v>
      </c>
      <c r="B20" s="8" t="s">
        <v>7</v>
      </c>
      <c r="C20" s="20"/>
      <c r="D20" s="18">
        <f t="shared" si="0"/>
        <v>0</v>
      </c>
      <c r="E20" s="20"/>
      <c r="F20" s="18">
        <f t="shared" si="1"/>
        <v>0</v>
      </c>
    </row>
    <row r="21" spans="1:10" ht="15.75" thickBot="1" x14ac:dyDescent="0.3">
      <c r="A21" s="7">
        <v>3600</v>
      </c>
      <c r="B21" s="8" t="s">
        <v>8</v>
      </c>
      <c r="C21" s="20">
        <v>1</v>
      </c>
      <c r="D21" s="18">
        <f t="shared" si="0"/>
        <v>3600</v>
      </c>
      <c r="E21" s="20">
        <v>1</v>
      </c>
      <c r="F21" s="18">
        <f t="shared" si="1"/>
        <v>3600</v>
      </c>
      <c r="H21" s="9" t="s">
        <v>25</v>
      </c>
      <c r="J21" s="22">
        <v>60000</v>
      </c>
    </row>
    <row r="22" spans="1:10" ht="15" x14ac:dyDescent="0.25">
      <c r="A22" s="3">
        <v>3400</v>
      </c>
      <c r="B22" s="4" t="s">
        <v>9</v>
      </c>
      <c r="C22" s="21"/>
      <c r="D22" s="18">
        <f t="shared" si="0"/>
        <v>0</v>
      </c>
      <c r="E22" s="21"/>
      <c r="F22" s="18">
        <f t="shared" si="1"/>
        <v>0</v>
      </c>
    </row>
    <row r="23" spans="1:10" ht="15.75" thickBot="1" x14ac:dyDescent="0.3">
      <c r="B23" s="2" t="s">
        <v>11</v>
      </c>
      <c r="C23" s="12">
        <f>SUM(C17:C22)</f>
        <v>3</v>
      </c>
      <c r="D23" s="14">
        <f>SUM(D17:D22)</f>
        <v>12600</v>
      </c>
      <c r="E23" s="12">
        <f>SUM(E17:E22)</f>
        <v>3</v>
      </c>
      <c r="F23" s="14">
        <f>SUM(F17:F22)</f>
        <v>12500</v>
      </c>
      <c r="H23" s="9" t="s">
        <v>26</v>
      </c>
      <c r="J23" s="17">
        <f>J19+J21</f>
        <v>441771</v>
      </c>
    </row>
    <row r="24" spans="1:10" ht="16.5" thickTop="1" thickBot="1" x14ac:dyDescent="0.3">
      <c r="B24" s="58" t="s">
        <v>11</v>
      </c>
      <c r="C24" s="59">
        <f>C23+E23</f>
        <v>6</v>
      </c>
    </row>
    <row r="25" spans="1:10" ht="15.75" thickTop="1" x14ac:dyDescent="0.25">
      <c r="B25" s="91"/>
      <c r="C25" s="92"/>
    </row>
    <row r="26" spans="1:10" ht="15" x14ac:dyDescent="0.25">
      <c r="A26" s="93" t="s">
        <v>120</v>
      </c>
      <c r="B26" s="91"/>
      <c r="C26" s="92"/>
    </row>
    <row r="27" spans="1:10" ht="15" x14ac:dyDescent="0.25">
      <c r="A27" s="95"/>
      <c r="B27" s="94" t="s">
        <v>121</v>
      </c>
      <c r="C27" s="11"/>
      <c r="D27" s="14">
        <f t="shared" ref="D27" si="2">C27*A27</f>
        <v>0</v>
      </c>
    </row>
    <row r="28" spans="1:10" x14ac:dyDescent="0.3">
      <c r="H28" s="118" t="s">
        <v>27</v>
      </c>
      <c r="I28" s="119"/>
      <c r="J28" s="23"/>
    </row>
    <row r="29" spans="1:10" ht="15" x14ac:dyDescent="0.25">
      <c r="A29" s="2" t="s">
        <v>12</v>
      </c>
      <c r="B29" s="12">
        <f>Dotation!B9</f>
        <v>247</v>
      </c>
      <c r="H29" s="56" t="s">
        <v>28</v>
      </c>
      <c r="I29" s="56"/>
      <c r="J29" s="90" t="e">
        <f>(100*J23/J28)/100</f>
        <v>#DIV/0!</v>
      </c>
    </row>
    <row r="30" spans="1:10" x14ac:dyDescent="0.3">
      <c r="A30" s="2" t="s">
        <v>13</v>
      </c>
      <c r="B30" s="12">
        <f>Dotation!B10</f>
        <v>0</v>
      </c>
    </row>
    <row r="31" spans="1:10" x14ac:dyDescent="0.3">
      <c r="A31" s="2" t="s">
        <v>14</v>
      </c>
      <c r="B31" s="12">
        <f>Dotation!B11</f>
        <v>8</v>
      </c>
      <c r="H31" s="56" t="s">
        <v>28</v>
      </c>
      <c r="I31" s="56"/>
      <c r="J31" s="11">
        <v>46</v>
      </c>
    </row>
    <row r="32" spans="1:10" x14ac:dyDescent="0.3">
      <c r="A32" s="2" t="s">
        <v>15</v>
      </c>
      <c r="B32" s="12">
        <f>Dotation!B12</f>
        <v>25</v>
      </c>
      <c r="H32" s="114" t="s">
        <v>29</v>
      </c>
      <c r="I32" s="114"/>
      <c r="J32" s="14">
        <f>100*J23/J31</f>
        <v>960371.73913043481</v>
      </c>
    </row>
    <row r="33" spans="1:2" x14ac:dyDescent="0.3">
      <c r="A33" s="2" t="s">
        <v>16</v>
      </c>
      <c r="B33" s="12">
        <f>Dotation!B13</f>
        <v>0</v>
      </c>
    </row>
    <row r="34" spans="1:2" x14ac:dyDescent="0.3">
      <c r="A34" s="2" t="s">
        <v>11</v>
      </c>
      <c r="B34" s="12">
        <f>B29-B30-B31-B32-B33</f>
        <v>214</v>
      </c>
    </row>
  </sheetData>
  <mergeCells count="5">
    <mergeCell ref="H32:I32"/>
    <mergeCell ref="B1:I1"/>
    <mergeCell ref="H28:I28"/>
    <mergeCell ref="D15:D16"/>
    <mergeCell ref="F15:F16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Header>&amp;C&amp;"-,Gras"&amp;16&amp;UBesoin en RH avec les salaires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Layout" zoomScaleNormal="100" workbookViewId="0">
      <selection activeCell="H20" sqref="H20:H23"/>
    </sheetView>
  </sheetViews>
  <sheetFormatPr baseColWidth="10" defaultColWidth="11.44140625" defaultRowHeight="15.6" x14ac:dyDescent="0.3"/>
  <cols>
    <col min="1" max="2" width="11.44140625" style="66"/>
    <col min="3" max="3" width="17.5546875" style="66" customWidth="1"/>
    <col min="4" max="4" width="11.44140625" style="70"/>
    <col min="5" max="5" width="11.44140625" style="85"/>
    <col min="6" max="6" width="11.44140625" style="82" customWidth="1"/>
    <col min="7" max="7" width="11.44140625" style="82"/>
    <col min="8" max="16384" width="11.44140625" style="66"/>
  </cols>
  <sheetData>
    <row r="1" spans="1:7" s="64" customFormat="1" ht="16.5" thickBot="1" x14ac:dyDescent="0.3">
      <c r="D1" s="70" t="s">
        <v>105</v>
      </c>
      <c r="E1" s="85" t="s">
        <v>106</v>
      </c>
      <c r="F1" s="70"/>
      <c r="G1" s="70" t="s">
        <v>106</v>
      </c>
    </row>
    <row r="2" spans="1:7" s="65" customFormat="1" ht="30" customHeight="1" thickBot="1" x14ac:dyDescent="0.3">
      <c r="A2" s="142" t="s">
        <v>87</v>
      </c>
      <c r="B2" s="134"/>
      <c r="C2" s="134"/>
      <c r="D2" s="71"/>
      <c r="E2" s="84">
        <v>100</v>
      </c>
      <c r="F2" s="72"/>
      <c r="G2" s="72"/>
    </row>
    <row r="3" spans="1:7" s="65" customFormat="1" ht="30" customHeight="1" thickBot="1" x14ac:dyDescent="0.3">
      <c r="A3" s="143" t="s">
        <v>88</v>
      </c>
      <c r="B3" s="144"/>
      <c r="C3" s="145"/>
      <c r="D3" s="73"/>
      <c r="E3" s="86" t="s">
        <v>107</v>
      </c>
      <c r="F3" s="74"/>
      <c r="G3" s="75">
        <v>28.7</v>
      </c>
    </row>
    <row r="4" spans="1:7" s="65" customFormat="1" ht="30" customHeight="1" thickBot="1" x14ac:dyDescent="0.3">
      <c r="A4" s="139" t="s">
        <v>89</v>
      </c>
      <c r="B4" s="140"/>
      <c r="C4" s="140"/>
      <c r="D4" s="76"/>
      <c r="E4" s="87"/>
      <c r="F4" s="72"/>
      <c r="G4" s="72"/>
    </row>
    <row r="5" spans="1:7" s="65" customFormat="1" ht="30" customHeight="1" thickBot="1" x14ac:dyDescent="0.3">
      <c r="A5" s="141" t="s">
        <v>90</v>
      </c>
      <c r="B5" s="140"/>
      <c r="C5" s="140"/>
      <c r="D5" s="76"/>
      <c r="E5" s="87" t="s">
        <v>108</v>
      </c>
      <c r="F5" s="83" t="s">
        <v>109</v>
      </c>
      <c r="G5" s="75">
        <v>46.2</v>
      </c>
    </row>
    <row r="6" spans="1:7" s="65" customFormat="1" ht="30" customHeight="1" thickBot="1" x14ac:dyDescent="0.35">
      <c r="A6" s="139" t="s">
        <v>119</v>
      </c>
      <c r="B6" s="140"/>
      <c r="C6" s="140"/>
      <c r="D6" s="76"/>
      <c r="E6" s="87">
        <v>75</v>
      </c>
      <c r="F6" s="70"/>
      <c r="G6" s="70"/>
    </row>
    <row r="7" spans="1:7" s="65" customFormat="1" ht="30" customHeight="1" x14ac:dyDescent="0.3">
      <c r="A7" s="133" t="s">
        <v>91</v>
      </c>
      <c r="B7" s="134"/>
      <c r="C7" s="134"/>
      <c r="D7" s="71"/>
      <c r="E7" s="84" t="s">
        <v>110</v>
      </c>
      <c r="F7" s="124" t="s">
        <v>117</v>
      </c>
      <c r="G7" s="77"/>
    </row>
    <row r="8" spans="1:7" s="65" customFormat="1" ht="30" customHeight="1" x14ac:dyDescent="0.3">
      <c r="A8" s="135" t="s">
        <v>92</v>
      </c>
      <c r="B8" s="136"/>
      <c r="C8" s="136"/>
      <c r="D8" s="78"/>
      <c r="E8" s="88" t="s">
        <v>111</v>
      </c>
      <c r="F8" s="125"/>
      <c r="G8" s="79"/>
    </row>
    <row r="9" spans="1:7" s="65" customFormat="1" ht="30" customHeight="1" x14ac:dyDescent="0.3">
      <c r="A9" s="135" t="s">
        <v>93</v>
      </c>
      <c r="B9" s="136"/>
      <c r="C9" s="136"/>
      <c r="D9" s="78"/>
      <c r="E9" s="88" t="s">
        <v>112</v>
      </c>
      <c r="F9" s="125"/>
      <c r="G9" s="79">
        <v>10.5</v>
      </c>
    </row>
    <row r="10" spans="1:7" s="65" customFormat="1" ht="30" customHeight="1" x14ac:dyDescent="0.3">
      <c r="A10" s="135" t="s">
        <v>94</v>
      </c>
      <c r="B10" s="136"/>
      <c r="C10" s="136"/>
      <c r="D10" s="78"/>
      <c r="E10" s="88" t="s">
        <v>113</v>
      </c>
      <c r="F10" s="125"/>
      <c r="G10" s="79"/>
    </row>
    <row r="11" spans="1:7" s="65" customFormat="1" ht="30" customHeight="1" x14ac:dyDescent="0.3">
      <c r="A11" s="135" t="s">
        <v>95</v>
      </c>
      <c r="B11" s="136"/>
      <c r="C11" s="136"/>
      <c r="D11" s="78"/>
      <c r="E11" s="88" t="s">
        <v>113</v>
      </c>
      <c r="F11" s="125"/>
      <c r="G11" s="79"/>
    </row>
    <row r="12" spans="1:7" s="65" customFormat="1" ht="30" customHeight="1" thickBot="1" x14ac:dyDescent="0.35">
      <c r="A12" s="137" t="s">
        <v>96</v>
      </c>
      <c r="B12" s="138"/>
      <c r="C12" s="138"/>
      <c r="D12" s="73"/>
      <c r="E12" s="86" t="s">
        <v>114</v>
      </c>
      <c r="F12" s="126"/>
      <c r="G12" s="80"/>
    </row>
    <row r="13" spans="1:7" s="65" customFormat="1" ht="30" customHeight="1" thickBot="1" x14ac:dyDescent="0.3">
      <c r="A13" s="139" t="s">
        <v>97</v>
      </c>
      <c r="B13" s="140"/>
      <c r="C13" s="140"/>
      <c r="D13" s="76"/>
      <c r="E13" s="87"/>
      <c r="F13" s="70"/>
      <c r="G13" s="70"/>
    </row>
    <row r="14" spans="1:7" s="65" customFormat="1" ht="30" customHeight="1" x14ac:dyDescent="0.3">
      <c r="A14" s="133" t="s">
        <v>98</v>
      </c>
      <c r="B14" s="134"/>
      <c r="C14" s="134"/>
      <c r="D14" s="71"/>
      <c r="E14" s="84" t="s">
        <v>115</v>
      </c>
      <c r="F14" s="127" t="s">
        <v>118</v>
      </c>
      <c r="G14" s="130">
        <v>14.5</v>
      </c>
    </row>
    <row r="15" spans="1:7" s="65" customFormat="1" ht="30" customHeight="1" x14ac:dyDescent="0.3">
      <c r="A15" s="135" t="s">
        <v>99</v>
      </c>
      <c r="B15" s="136"/>
      <c r="C15" s="136"/>
      <c r="D15" s="78"/>
      <c r="E15" s="88" t="s">
        <v>116</v>
      </c>
      <c r="F15" s="128"/>
      <c r="G15" s="131"/>
    </row>
    <row r="16" spans="1:7" s="65" customFormat="1" ht="30" customHeight="1" x14ac:dyDescent="0.3">
      <c r="A16" s="135" t="s">
        <v>100</v>
      </c>
      <c r="B16" s="136"/>
      <c r="C16" s="136"/>
      <c r="D16" s="78"/>
      <c r="E16" s="88" t="s">
        <v>113</v>
      </c>
      <c r="F16" s="128"/>
      <c r="G16" s="131"/>
    </row>
    <row r="17" spans="1:7" s="65" customFormat="1" ht="30" customHeight="1" thickBot="1" x14ac:dyDescent="0.35">
      <c r="A17" s="137" t="s">
        <v>101</v>
      </c>
      <c r="B17" s="138"/>
      <c r="C17" s="138"/>
      <c r="D17" s="73"/>
      <c r="E17" s="86" t="s">
        <v>115</v>
      </c>
      <c r="F17" s="129"/>
      <c r="G17" s="132"/>
    </row>
    <row r="18" spans="1:7" s="65" customFormat="1" ht="30" customHeight="1" thickBot="1" x14ac:dyDescent="0.35">
      <c r="A18" s="139" t="s">
        <v>102</v>
      </c>
      <c r="B18" s="140"/>
      <c r="C18" s="140"/>
      <c r="D18" s="76"/>
      <c r="E18" s="87"/>
      <c r="F18" s="70"/>
      <c r="G18" s="70"/>
    </row>
    <row r="19" spans="1:7" s="65" customFormat="1" ht="30" customHeight="1" thickBot="1" x14ac:dyDescent="0.35">
      <c r="A19" s="141" t="s">
        <v>103</v>
      </c>
      <c r="B19" s="140"/>
      <c r="C19" s="140"/>
      <c r="D19" s="76"/>
      <c r="E19" s="87"/>
      <c r="F19" s="70"/>
      <c r="G19" s="70"/>
    </row>
    <row r="20" spans="1:7" s="65" customFormat="1" ht="30" customHeight="1" thickBot="1" x14ac:dyDescent="0.35">
      <c r="A20" s="122" t="s">
        <v>104</v>
      </c>
      <c r="B20" s="123"/>
      <c r="C20" s="123"/>
      <c r="D20" s="81"/>
      <c r="E20" s="89"/>
      <c r="F20" s="74"/>
      <c r="G20" s="75">
        <v>0.1</v>
      </c>
    </row>
  </sheetData>
  <mergeCells count="22">
    <mergeCell ref="A7:C7"/>
    <mergeCell ref="A2:C2"/>
    <mergeCell ref="A3:C3"/>
    <mergeCell ref="A4:C4"/>
    <mergeCell ref="A5:C5"/>
    <mergeCell ref="A6:C6"/>
    <mergeCell ref="A20:C20"/>
    <mergeCell ref="F7:F12"/>
    <mergeCell ref="F14:F17"/>
    <mergeCell ref="G14:G17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 r:id="rId1"/>
  <headerFooter>
    <oddHeader>&amp;C&amp;"-,Gras"&amp;16&amp;UBudget d'exploitation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Dotation</vt:lpstr>
      <vt:lpstr>RH salaires</vt:lpstr>
      <vt:lpstr>Budget d'exploitation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Delaloye</dc:creator>
  <cp:lastModifiedBy>SCI</cp:lastModifiedBy>
  <cp:lastPrinted>2018-01-10T14:18:56Z</cp:lastPrinted>
  <dcterms:created xsi:type="dcterms:W3CDTF">2013-01-14T14:49:55Z</dcterms:created>
  <dcterms:modified xsi:type="dcterms:W3CDTF">2018-06-07T11:15:52Z</dcterms:modified>
</cp:coreProperties>
</file>