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75" windowWidth="16170" windowHeight="12990"/>
  </bookViews>
  <sheets>
    <sheet name="à remplir, auszufüllen" sheetId="15" r:id="rId1"/>
    <sheet name="exemple, Beispiel" sheetId="19" r:id="rId2"/>
    <sheet name="Liste STEP" sheetId="16" state="hidden" r:id="rId3"/>
    <sheet name="N°Commune, Gemeindenr" sheetId="18" state="hidden" r:id="rId4"/>
  </sheets>
  <definedNames>
    <definedName name="_xlnm.Print_Titles" localSheetId="3">'N°Commune, Gemeindenr'!$3:$3</definedName>
    <definedName name="Langue" localSheetId="0">'à remplir, auszufüllen'!$O$1</definedName>
    <definedName name="Langue" localSheetId="1">'exemple, Beispiel'!#REF!</definedName>
    <definedName name="Langue">#REF!</definedName>
    <definedName name="Liste_Communes" localSheetId="1">#REF!</definedName>
    <definedName name="Liste_Communes" localSheetId="3">#REF!</definedName>
    <definedName name="Liste_Communes">#REF!</definedName>
    <definedName name="_xlnm.Print_Area" localSheetId="0">'à remplir, auszufüllen'!$A$3:$J$91</definedName>
    <definedName name="_xlnm.Print_Area" localSheetId="1">'exemple, Beispiel'!$A$3:$J$91</definedName>
  </definedNames>
  <calcPr calcId="145621" iterate="1"/>
</workbook>
</file>

<file path=xl/calcChain.xml><?xml version="1.0" encoding="utf-8"?>
<calcChain xmlns="http://schemas.openxmlformats.org/spreadsheetml/2006/main">
  <c r="F38" i="19" l="1"/>
  <c r="H54" i="19" l="1"/>
  <c r="G54" i="19"/>
  <c r="F54" i="19"/>
  <c r="E54" i="19"/>
  <c r="H53" i="19"/>
  <c r="G53" i="19"/>
  <c r="F53" i="19"/>
  <c r="E53" i="19"/>
  <c r="I52" i="19"/>
  <c r="G37" i="19" s="1"/>
  <c r="I51" i="19"/>
  <c r="G36" i="19" s="1"/>
  <c r="I50" i="19"/>
  <c r="G34" i="19" s="1"/>
  <c r="G40" i="19" s="1"/>
  <c r="I49" i="19"/>
  <c r="I48" i="19"/>
  <c r="G30" i="19" s="1"/>
  <c r="H30" i="19" s="1"/>
  <c r="F40" i="19"/>
  <c r="F36" i="19"/>
  <c r="F35" i="19"/>
  <c r="G33" i="19"/>
  <c r="H32" i="19"/>
  <c r="F31" i="19"/>
  <c r="F31" i="15"/>
  <c r="A39" i="19"/>
  <c r="A45" i="19"/>
  <c r="A62" i="15"/>
  <c r="A45" i="15"/>
  <c r="A26" i="15"/>
  <c r="J65" i="19"/>
  <c r="I65" i="19"/>
  <c r="H65" i="19"/>
  <c r="H64" i="19"/>
  <c r="G65" i="19"/>
  <c r="E64" i="19"/>
  <c r="E65" i="19"/>
  <c r="C65" i="19"/>
  <c r="A65" i="19"/>
  <c r="A62" i="19"/>
  <c r="E58" i="19"/>
  <c r="E57" i="19"/>
  <c r="E56" i="19"/>
  <c r="B56" i="19"/>
  <c r="D54" i="19"/>
  <c r="D53" i="19"/>
  <c r="D52" i="19"/>
  <c r="D51" i="19"/>
  <c r="D50" i="19"/>
  <c r="D49" i="19"/>
  <c r="D48" i="19"/>
  <c r="I46" i="19"/>
  <c r="H46" i="19"/>
  <c r="G46" i="19"/>
  <c r="D58" i="19" s="1"/>
  <c r="F46" i="19"/>
  <c r="D57" i="19" s="1"/>
  <c r="E47" i="19"/>
  <c r="F47" i="19" s="1"/>
  <c r="G47" i="19" s="1"/>
  <c r="I47" i="19" s="1"/>
  <c r="E46" i="19"/>
  <c r="D56" i="19" s="1"/>
  <c r="E41" i="19"/>
  <c r="E39" i="19"/>
  <c r="E38" i="19"/>
  <c r="E37" i="19"/>
  <c r="E40" i="19" s="1"/>
  <c r="E36" i="19"/>
  <c r="E35" i="19"/>
  <c r="E34" i="19"/>
  <c r="E33" i="19"/>
  <c r="E31" i="19"/>
  <c r="E30" i="19"/>
  <c r="E29" i="19"/>
  <c r="H28" i="19"/>
  <c r="H27" i="19"/>
  <c r="G28" i="19"/>
  <c r="G27" i="19"/>
  <c r="F28" i="19"/>
  <c r="F27" i="19"/>
  <c r="A26" i="19"/>
  <c r="A16" i="19"/>
  <c r="A15" i="19"/>
  <c r="A14" i="19"/>
  <c r="A13" i="19"/>
  <c r="C9" i="19"/>
  <c r="A8" i="19"/>
  <c r="C7" i="19"/>
  <c r="A6" i="19"/>
  <c r="A5" i="19"/>
  <c r="A3" i="19"/>
  <c r="D8" i="19"/>
  <c r="D6" i="19"/>
  <c r="A13" i="15"/>
  <c r="D6" i="15"/>
  <c r="D8" i="15"/>
  <c r="A8" i="15"/>
  <c r="H36" i="19" l="1"/>
  <c r="G39" i="19"/>
  <c r="H37" i="19"/>
  <c r="G38" i="19"/>
  <c r="H38" i="19" s="1"/>
  <c r="G35" i="19"/>
  <c r="I53" i="19"/>
  <c r="G29" i="19" s="1"/>
  <c r="H33" i="19"/>
  <c r="I54" i="19"/>
  <c r="F41" i="19"/>
  <c r="H40" i="19"/>
  <c r="H34" i="19"/>
  <c r="F39" i="19"/>
  <c r="H39" i="19" l="1"/>
  <c r="G41" i="19"/>
  <c r="H41" i="19" s="1"/>
  <c r="H35" i="19"/>
  <c r="G31" i="19"/>
  <c r="H31" i="19" s="1"/>
  <c r="H29" i="19"/>
  <c r="K39" i="19" l="1"/>
  <c r="C7" i="15"/>
  <c r="A16" i="15" l="1"/>
  <c r="A15" i="15"/>
  <c r="A14" i="15"/>
  <c r="J65" i="15"/>
  <c r="I65" i="15"/>
  <c r="H65" i="15"/>
  <c r="G65" i="15"/>
  <c r="E65" i="15"/>
  <c r="C65" i="15"/>
  <c r="A65" i="15"/>
  <c r="H64" i="15"/>
  <c r="E64" i="15"/>
  <c r="E58" i="15"/>
  <c r="E57" i="15"/>
  <c r="E56" i="15"/>
  <c r="B56" i="15"/>
  <c r="H54" i="15"/>
  <c r="G54" i="15"/>
  <c r="F54" i="15"/>
  <c r="E54" i="15"/>
  <c r="D54" i="15"/>
  <c r="H53" i="15"/>
  <c r="G53" i="15"/>
  <c r="F53" i="15"/>
  <c r="E53" i="15"/>
  <c r="D53" i="15"/>
  <c r="I52" i="15"/>
  <c r="G37" i="15" s="1"/>
  <c r="H37" i="15" s="1"/>
  <c r="D52" i="15"/>
  <c r="I51" i="15"/>
  <c r="G36" i="15" s="1"/>
  <c r="D51" i="15"/>
  <c r="I50" i="15"/>
  <c r="D50" i="15"/>
  <c r="I49" i="15"/>
  <c r="G33" i="15" s="1"/>
  <c r="D49" i="15"/>
  <c r="I48" i="15"/>
  <c r="G30" i="15" s="1"/>
  <c r="H30" i="15" s="1"/>
  <c r="D48" i="15"/>
  <c r="E47" i="15"/>
  <c r="F47" i="15" s="1"/>
  <c r="G47" i="15" s="1"/>
  <c r="I47" i="15" s="1"/>
  <c r="I46" i="15"/>
  <c r="H46" i="15"/>
  <c r="G46" i="15"/>
  <c r="D58" i="15" s="1"/>
  <c r="F46" i="15"/>
  <c r="D57" i="15" s="1"/>
  <c r="E46" i="15"/>
  <c r="D56" i="15" s="1"/>
  <c r="E41" i="15"/>
  <c r="F40" i="15"/>
  <c r="E39" i="15"/>
  <c r="A39" i="15"/>
  <c r="E38" i="15"/>
  <c r="E37" i="15"/>
  <c r="E40" i="15" s="1"/>
  <c r="F36" i="15"/>
  <c r="F38" i="15" s="1"/>
  <c r="E36" i="15"/>
  <c r="F35" i="15"/>
  <c r="E35" i="15"/>
  <c r="E34" i="15"/>
  <c r="E33" i="15"/>
  <c r="H32" i="15"/>
  <c r="E31" i="15"/>
  <c r="E30" i="15"/>
  <c r="E29" i="15"/>
  <c r="H28" i="15"/>
  <c r="G28" i="15"/>
  <c r="F28" i="15"/>
  <c r="H27" i="15"/>
  <c r="G27" i="15"/>
  <c r="F27" i="15"/>
  <c r="C9" i="15"/>
  <c r="A6" i="15"/>
  <c r="A5" i="15"/>
  <c r="A3" i="15"/>
  <c r="I54" i="15" l="1"/>
  <c r="F39" i="15"/>
  <c r="H36" i="15"/>
  <c r="G34" i="15"/>
  <c r="H34" i="15" s="1"/>
  <c r="G39" i="15"/>
  <c r="I53" i="15"/>
  <c r="G29" i="15" s="1"/>
  <c r="G31" i="15" s="1"/>
  <c r="H31" i="15" s="1"/>
  <c r="F41" i="15"/>
  <c r="H33" i="15"/>
  <c r="G38" i="15"/>
  <c r="H38" i="15" s="1"/>
  <c r="G35" i="15" l="1"/>
  <c r="H35" i="15" s="1"/>
  <c r="G40" i="15"/>
  <c r="H40" i="15" s="1"/>
  <c r="H39" i="15"/>
  <c r="K39" i="15" s="1"/>
  <c r="H29" i="15"/>
  <c r="G41" i="15" l="1"/>
  <c r="H41" i="15" s="1"/>
</calcChain>
</file>

<file path=xl/comments1.xml><?xml version="1.0" encoding="utf-8"?>
<comments xmlns="http://schemas.openxmlformats.org/spreadsheetml/2006/main">
  <authors>
    <author>Pierre Mange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N° CH à 4 chiffres
Nr. CH mit 4 Ziffern</t>
        </r>
      </text>
    </comment>
  </commentList>
</comments>
</file>

<file path=xl/comments2.xml><?xml version="1.0" encoding="utf-8"?>
<comments xmlns="http://schemas.openxmlformats.org/spreadsheetml/2006/main">
  <authors>
    <author>Pierre Mange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N° CH à 4 chiffres
Nr. CH mit 4 Ziffern</t>
        </r>
      </text>
    </comment>
  </commentList>
</comments>
</file>

<file path=xl/comments3.xml><?xml version="1.0" encoding="utf-8"?>
<comments xmlns="http://schemas.openxmlformats.org/spreadsheetml/2006/main">
  <authors>
    <author>AC_VS</author>
  </authors>
  <commentList>
    <comment ref="A7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Ayer (91)
- Chandolin (93)
- Grimentz (97)
- St. Jean (105)
- St. Luc (107)
- Vissoie (111)</t>
        </r>
      </text>
    </comment>
    <comment ref="A40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2005 de
- Steinhaus (20)
- Mühlebach (12)
- Ernen (6)
- Ausserbinn (1)</t>
        </r>
      </text>
    </comment>
    <comment ref="A48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Gampel (81)
- Bratsch (77)</t>
        </r>
      </text>
    </comment>
    <comment ref="A75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2005 de
- Münster (13)
- Geschinen (9)</t>
        </r>
      </text>
    </comment>
    <comment ref="A77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2011 de
- Mase (116)
- Nax (117)
- Vernamiège (119)
</t>
        </r>
      </text>
    </comment>
    <comment ref="A82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Obergesteln (15)
- Oberwald (16)
- Ulrichen (21)</t>
        </r>
      </text>
    </comment>
    <comment ref="A88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2005 de
- Reckingen (17)
- Gluringen (10)</t>
        </r>
      </text>
    </comment>
    <comment ref="A91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2004 de 
- Goppisberg
- Greich
- Ried-Mörel</t>
        </r>
      </text>
    </comment>
    <comment ref="A110" authorId="0">
      <text>
        <r>
          <rPr>
            <b/>
            <sz val="10"/>
            <color indexed="81"/>
            <rFont val="Tahoma"/>
            <family val="2"/>
          </rPr>
          <t>AC_VS:</t>
        </r>
        <r>
          <rPr>
            <sz val="10"/>
            <color indexed="81"/>
            <rFont val="Tahoma"/>
            <family val="2"/>
          </rPr>
          <t xml:space="preserve">
Fusion en 2009 de
- Hohtenn (68)
- Steg (72)</t>
        </r>
      </text>
    </comment>
  </commentList>
</comments>
</file>

<file path=xl/sharedStrings.xml><?xml version="1.0" encoding="utf-8"?>
<sst xmlns="http://schemas.openxmlformats.org/spreadsheetml/2006/main" count="463" uniqueCount="414">
  <si>
    <t>027 606 31 74</t>
  </si>
  <si>
    <t>pierre.mange@admin.vs.ch</t>
  </si>
  <si>
    <t>Pierre Mange, Sanierungsingenieur</t>
  </si>
  <si>
    <t>Langue/Sprache</t>
  </si>
  <si>
    <t>DE</t>
  </si>
  <si>
    <t>FR</t>
  </si>
  <si>
    <t>(m2)</t>
  </si>
  <si>
    <t>Martigny</t>
  </si>
  <si>
    <t>Etat au:</t>
  </si>
  <si>
    <t>027 606 31 38</t>
  </si>
  <si>
    <t>Daniel Obrist, wissenschaftlicher Mitarbeiter</t>
  </si>
  <si>
    <t>daniel.obrist@admin.vs.ch</t>
  </si>
  <si>
    <t>Liste des communes avec no "Suisse" et "Valais" + Abréviations</t>
  </si>
  <si>
    <t>No CH</t>
  </si>
  <si>
    <t>No VS</t>
  </si>
  <si>
    <t>NPA</t>
  </si>
  <si>
    <t>Commune</t>
  </si>
  <si>
    <t>Abréviation</t>
  </si>
  <si>
    <t>Agarn</t>
  </si>
  <si>
    <t>AGA</t>
  </si>
  <si>
    <t>Agettes</t>
  </si>
  <si>
    <t>AGE</t>
  </si>
  <si>
    <t>Albinen</t>
  </si>
  <si>
    <t>ALB</t>
  </si>
  <si>
    <t>Anniviers</t>
  </si>
  <si>
    <t>ANI</t>
  </si>
  <si>
    <t>Arbaz</t>
  </si>
  <si>
    <t>ARB</t>
  </si>
  <si>
    <t>Ardon</t>
  </si>
  <si>
    <t>ARD</t>
  </si>
  <si>
    <t>Ausserberg</t>
  </si>
  <si>
    <t>AUG</t>
  </si>
  <si>
    <t>Ausserbinn</t>
  </si>
  <si>
    <t>Ayent</t>
  </si>
  <si>
    <t>AYT</t>
  </si>
  <si>
    <t>Bagnes</t>
  </si>
  <si>
    <t>BAG</t>
  </si>
  <si>
    <t>Baltschieder</t>
  </si>
  <si>
    <t>BAL</t>
  </si>
  <si>
    <t>Bellwald</t>
  </si>
  <si>
    <t>BEL</t>
  </si>
  <si>
    <t>BET</t>
  </si>
  <si>
    <t>Binn</t>
  </si>
  <si>
    <t>BIN</t>
  </si>
  <si>
    <t>Bister</t>
  </si>
  <si>
    <t>BIS</t>
  </si>
  <si>
    <t>Bitsch</t>
  </si>
  <si>
    <t>BIT</t>
  </si>
  <si>
    <t>Blatten</t>
  </si>
  <si>
    <t>BLA</t>
  </si>
  <si>
    <t>Blitzingen</t>
  </si>
  <si>
    <t>BLI</t>
  </si>
  <si>
    <t>Bourg-St-Pierre</t>
  </si>
  <si>
    <t>BRG</t>
  </si>
  <si>
    <t>Bovernier</t>
  </si>
  <si>
    <t>BOV</t>
  </si>
  <si>
    <t>Brig-Glis</t>
  </si>
  <si>
    <t>BRI</t>
  </si>
  <si>
    <t>Bürchen</t>
  </si>
  <si>
    <t>BUR</t>
  </si>
  <si>
    <t>Chalais</t>
  </si>
  <si>
    <t>CHA</t>
  </si>
  <si>
    <t>Chamoson</t>
  </si>
  <si>
    <t>CHM</t>
  </si>
  <si>
    <t>Champéry</t>
  </si>
  <si>
    <t>CHY</t>
  </si>
  <si>
    <t>Charrat</t>
  </si>
  <si>
    <t>CHR</t>
  </si>
  <si>
    <t>Chermignon</t>
  </si>
  <si>
    <t>CHE</t>
  </si>
  <si>
    <t>Chippis</t>
  </si>
  <si>
    <t>CHI</t>
  </si>
  <si>
    <t>Collombey-Muraz</t>
  </si>
  <si>
    <t>COL</t>
  </si>
  <si>
    <t>Collonges</t>
  </si>
  <si>
    <t>COG</t>
  </si>
  <si>
    <t>Conthey</t>
  </si>
  <si>
    <t>CON</t>
  </si>
  <si>
    <t>Dorénaz</t>
  </si>
  <si>
    <t>DOR</t>
  </si>
  <si>
    <t>Eggerberg</t>
  </si>
  <si>
    <t>EGG</t>
  </si>
  <si>
    <t>Eischoll</t>
  </si>
  <si>
    <t>EIS</t>
  </si>
  <si>
    <t>Eisten</t>
  </si>
  <si>
    <t>EIN</t>
  </si>
  <si>
    <t>Embd</t>
  </si>
  <si>
    <t>EMB</t>
  </si>
  <si>
    <t>Ergisch</t>
  </si>
  <si>
    <t>ERG</t>
  </si>
  <si>
    <t>Ernen</t>
  </si>
  <si>
    <t>ERN</t>
  </si>
  <si>
    <t>Evionnaz</t>
  </si>
  <si>
    <t>EVI</t>
  </si>
  <si>
    <t>Evolène</t>
  </si>
  <si>
    <t>EVO</t>
  </si>
  <si>
    <t>Ferden</t>
  </si>
  <si>
    <t>FER</t>
  </si>
  <si>
    <t>Fiesch</t>
  </si>
  <si>
    <t>FIE</t>
  </si>
  <si>
    <t>Fieschertal</t>
  </si>
  <si>
    <t>FIT</t>
  </si>
  <si>
    <t>Finhaut</t>
  </si>
  <si>
    <t>FIN</t>
  </si>
  <si>
    <t>Fully</t>
  </si>
  <si>
    <t>FUL</t>
  </si>
  <si>
    <t>Gampel-Bratsch</t>
  </si>
  <si>
    <t>GAM</t>
  </si>
  <si>
    <t>Grächen</t>
  </si>
  <si>
    <t>GRA</t>
  </si>
  <si>
    <t>Grafschaft</t>
  </si>
  <si>
    <t>GRF</t>
  </si>
  <si>
    <t>Grengiols</t>
  </si>
  <si>
    <t>GRN</t>
  </si>
  <si>
    <t>Grimisuat</t>
  </si>
  <si>
    <t>GRT</t>
  </si>
  <si>
    <t>Grône</t>
  </si>
  <si>
    <t>GRO</t>
  </si>
  <si>
    <t>Guttet-Feschel</t>
  </si>
  <si>
    <t>GUT</t>
  </si>
  <si>
    <t>Hérémence</t>
  </si>
  <si>
    <t>HER</t>
  </si>
  <si>
    <t>Icogne</t>
  </si>
  <si>
    <t>ICO</t>
  </si>
  <si>
    <t>Inden</t>
  </si>
  <si>
    <t>IND</t>
  </si>
  <si>
    <t>Isérables</t>
  </si>
  <si>
    <t>ISE</t>
  </si>
  <si>
    <t>Kippel</t>
  </si>
  <si>
    <t>KIP</t>
  </si>
  <si>
    <t>Lalden</t>
  </si>
  <si>
    <t>LAL</t>
  </si>
  <si>
    <t>Lax</t>
  </si>
  <si>
    <t>LAX</t>
  </si>
  <si>
    <t>Lens</t>
  </si>
  <si>
    <t>LEN</t>
  </si>
  <si>
    <t>Leukerbad</t>
  </si>
  <si>
    <t>LED</t>
  </si>
  <si>
    <t>Leuk-Stadt</t>
  </si>
  <si>
    <t>LEU</t>
  </si>
  <si>
    <t>Leytron</t>
  </si>
  <si>
    <t>LEY</t>
  </si>
  <si>
    <t>Liddes</t>
  </si>
  <si>
    <t>LID</t>
  </si>
  <si>
    <t>MAR</t>
  </si>
  <si>
    <t>Martigny-Combe</t>
  </si>
  <si>
    <t>MYC</t>
  </si>
  <si>
    <t>Massongex</t>
  </si>
  <si>
    <t>MAX</t>
  </si>
  <si>
    <t>Mex</t>
  </si>
  <si>
    <t>Miège</t>
  </si>
  <si>
    <t>MIE</t>
  </si>
  <si>
    <t>Mollens</t>
  </si>
  <si>
    <t>MOL</t>
  </si>
  <si>
    <t>Montana</t>
  </si>
  <si>
    <t>MON</t>
  </si>
  <si>
    <t>Monthey</t>
  </si>
  <si>
    <t>MOT</t>
  </si>
  <si>
    <t>Mont-Noble</t>
  </si>
  <si>
    <t>MTN</t>
  </si>
  <si>
    <t>Mörel-Filet</t>
  </si>
  <si>
    <t>MOR</t>
  </si>
  <si>
    <t>Münster-Geschinen</t>
  </si>
  <si>
    <t>MUR</t>
  </si>
  <si>
    <t>Naters</t>
  </si>
  <si>
    <t>NAT</t>
  </si>
  <si>
    <t>Nendaz</t>
  </si>
  <si>
    <t>NEN</t>
  </si>
  <si>
    <t>Niedergesteln</t>
  </si>
  <si>
    <t>NIE</t>
  </si>
  <si>
    <t>Niederwald</t>
  </si>
  <si>
    <t>NDL</t>
  </si>
  <si>
    <t>Oberems</t>
  </si>
  <si>
    <t>OBR</t>
  </si>
  <si>
    <t>Obergoms</t>
  </si>
  <si>
    <t>OBG</t>
  </si>
  <si>
    <t>Orsières</t>
  </si>
  <si>
    <t>ORS</t>
  </si>
  <si>
    <t>Port-Valais</t>
  </si>
  <si>
    <t>POR</t>
  </si>
  <si>
    <t>Randa</t>
  </si>
  <si>
    <t>RAN</t>
  </si>
  <si>
    <t>Randogne</t>
  </si>
  <si>
    <t>RDO</t>
  </si>
  <si>
    <t xml:space="preserve">Raron </t>
  </si>
  <si>
    <t>RAR</t>
  </si>
  <si>
    <t>Reckingen-Gluringen</t>
  </si>
  <si>
    <t>REC</t>
  </si>
  <si>
    <t>Riddes</t>
  </si>
  <si>
    <t>RID</t>
  </si>
  <si>
    <t>Ried-Brig</t>
  </si>
  <si>
    <t>RIB</t>
  </si>
  <si>
    <t>Riederalp</t>
  </si>
  <si>
    <t>RIE</t>
  </si>
  <si>
    <t>Saas-Almagell</t>
  </si>
  <si>
    <t>SAL</t>
  </si>
  <si>
    <t>Saas-Balen</t>
  </si>
  <si>
    <t>SAB</t>
  </si>
  <si>
    <t>Saas-Fee</t>
  </si>
  <si>
    <t>SAF</t>
  </si>
  <si>
    <t>Saas-Grund</t>
  </si>
  <si>
    <t>SAG</t>
  </si>
  <si>
    <t>Saillon</t>
  </si>
  <si>
    <t>SAI</t>
  </si>
  <si>
    <t>Salgesch</t>
  </si>
  <si>
    <t>SAH</t>
  </si>
  <si>
    <t>Salvan</t>
  </si>
  <si>
    <t>SAV</t>
  </si>
  <si>
    <t>Savièse</t>
  </si>
  <si>
    <t>SAE</t>
  </si>
  <si>
    <t>Saxon</t>
  </si>
  <si>
    <t>SAX</t>
  </si>
  <si>
    <t>Sembrancher</t>
  </si>
  <si>
    <t>SEM</t>
  </si>
  <si>
    <t>Sierre</t>
  </si>
  <si>
    <t>SIE</t>
  </si>
  <si>
    <t>Simplon-Dorf</t>
  </si>
  <si>
    <t>SIM</t>
  </si>
  <si>
    <t>Sion</t>
  </si>
  <si>
    <t>SIO</t>
  </si>
  <si>
    <t>Stalden</t>
  </si>
  <si>
    <t>STN</t>
  </si>
  <si>
    <t>Staldenried</t>
  </si>
  <si>
    <t>STD</t>
  </si>
  <si>
    <t>Steg-Hohtenn</t>
  </si>
  <si>
    <t>STE</t>
  </si>
  <si>
    <t>St-Gingolph</t>
  </si>
  <si>
    <t>STG</t>
  </si>
  <si>
    <t>St-Léonard</t>
  </si>
  <si>
    <t>STL</t>
  </si>
  <si>
    <t>St-Martin</t>
  </si>
  <si>
    <t>St-Maurice</t>
  </si>
  <si>
    <t>STM</t>
  </si>
  <si>
    <t>St-Niklaus</t>
  </si>
  <si>
    <t>STS</t>
  </si>
  <si>
    <t>Täsch</t>
  </si>
  <si>
    <t>TAS</t>
  </si>
  <si>
    <t>Termen</t>
  </si>
  <si>
    <t>TER</t>
  </si>
  <si>
    <t>Törbel</t>
  </si>
  <si>
    <t>TOR</t>
  </si>
  <si>
    <t>Trient</t>
  </si>
  <si>
    <t>TRI</t>
  </si>
  <si>
    <t>Troistorrents</t>
  </si>
  <si>
    <t>TRO</t>
  </si>
  <si>
    <t>TUR</t>
  </si>
  <si>
    <t>Unterbäch</t>
  </si>
  <si>
    <t>UNT</t>
  </si>
  <si>
    <t>Val-d'Illiez</t>
  </si>
  <si>
    <t>VAZ</t>
  </si>
  <si>
    <t>Varen</t>
  </si>
  <si>
    <t>VAR</t>
  </si>
  <si>
    <t>Venthône</t>
  </si>
  <si>
    <t>VEN</t>
  </si>
  <si>
    <t>Vernayaz</t>
  </si>
  <si>
    <t>VEA</t>
  </si>
  <si>
    <t>Vérossaz</t>
  </si>
  <si>
    <t>VES</t>
  </si>
  <si>
    <t>Vétroz</t>
  </si>
  <si>
    <t>VET</t>
  </si>
  <si>
    <t>Vex</t>
  </si>
  <si>
    <t>VEX</t>
  </si>
  <si>
    <t>Veyras</t>
  </si>
  <si>
    <t>VEY</t>
  </si>
  <si>
    <t>Veysonnaz</t>
  </si>
  <si>
    <t>VEZ</t>
  </si>
  <si>
    <t>Vionnaz</t>
  </si>
  <si>
    <t>VIO</t>
  </si>
  <si>
    <t>Visp</t>
  </si>
  <si>
    <t>VIP</t>
  </si>
  <si>
    <t>Vispterminen</t>
  </si>
  <si>
    <t>VIN</t>
  </si>
  <si>
    <t>Vollèges</t>
  </si>
  <si>
    <t>VOL</t>
  </si>
  <si>
    <t>Vouvry</t>
  </si>
  <si>
    <t>VOU</t>
  </si>
  <si>
    <t>Wiler</t>
  </si>
  <si>
    <t>WIL</t>
  </si>
  <si>
    <t>Zeneggen</t>
  </si>
  <si>
    <t>ZGN</t>
  </si>
  <si>
    <t>Zermatt</t>
  </si>
  <si>
    <t>ZET</t>
  </si>
  <si>
    <t>Zwischbergen</t>
  </si>
  <si>
    <t>ZWN</t>
  </si>
  <si>
    <t>Industrie</t>
  </si>
  <si>
    <t>xy</t>
  </si>
  <si>
    <t>Fromagerie - Käserei</t>
  </si>
  <si>
    <t>Boulangerie - Bäckerei</t>
  </si>
  <si>
    <t>Alimentation - Lebensmittel geschäft</t>
  </si>
  <si>
    <t>Restaurant</t>
  </si>
  <si>
    <t>Nom</t>
  </si>
  <si>
    <t>ID STEP</t>
  </si>
  <si>
    <t>6051/00</t>
  </si>
  <si>
    <t>Ayent-Voos</t>
  </si>
  <si>
    <t>6082/00</t>
  </si>
  <si>
    <t>Bagnes-Le Châble</t>
  </si>
  <si>
    <t>6031/02</t>
  </si>
  <si>
    <t>Bagnes-Verbier</t>
  </si>
  <si>
    <t>6031/01</t>
  </si>
  <si>
    <t>6054/00</t>
  </si>
  <si>
    <t>Binn-Giesse</t>
  </si>
  <si>
    <t>6054/01</t>
  </si>
  <si>
    <t>6172/00</t>
  </si>
  <si>
    <t>6192/00</t>
  </si>
  <si>
    <t>Bourg St-Pierre</t>
  </si>
  <si>
    <t>6032/02</t>
  </si>
  <si>
    <t>Briggematte-Randa</t>
  </si>
  <si>
    <t>6287/00</t>
  </si>
  <si>
    <t>Briglina-Brig</t>
  </si>
  <si>
    <t>6002/00</t>
  </si>
  <si>
    <t>Brunni-Fiesch</t>
  </si>
  <si>
    <t>6057/00</t>
  </si>
  <si>
    <t>6022/00</t>
  </si>
  <si>
    <t>6151/00</t>
  </si>
  <si>
    <t>Col Gd St-Bernard</t>
  </si>
  <si>
    <t>6032/00</t>
  </si>
  <si>
    <t>Collombey-Illarsaz</t>
  </si>
  <si>
    <t>6152/02</t>
  </si>
  <si>
    <t>6152/01</t>
  </si>
  <si>
    <t>Collombey-Tamoil</t>
  </si>
  <si>
    <t>6152/00</t>
  </si>
  <si>
    <t>Conthey-Erde</t>
  </si>
  <si>
    <t>6023/00</t>
  </si>
  <si>
    <t>6282/00</t>
  </si>
  <si>
    <t>6283/00</t>
  </si>
  <si>
    <t>6213/00</t>
  </si>
  <si>
    <t>Evionnaz-BASF</t>
  </si>
  <si>
    <t>6213/11</t>
  </si>
  <si>
    <t>6083/00</t>
  </si>
  <si>
    <t>6195/00</t>
  </si>
  <si>
    <t>Graechen</t>
  </si>
  <si>
    <t>6285/00</t>
  </si>
  <si>
    <t>Guttet</t>
  </si>
  <si>
    <t>6108/00</t>
  </si>
  <si>
    <t>6084/00</t>
  </si>
  <si>
    <t>Hérémence-Gde Dixence</t>
  </si>
  <si>
    <t>6084/01</t>
  </si>
  <si>
    <t>Hérémence-Mâche</t>
  </si>
  <si>
    <t>6084/02</t>
  </si>
  <si>
    <t>6239/00</t>
  </si>
  <si>
    <t>6109/00</t>
  </si>
  <si>
    <t>Iserables</t>
  </si>
  <si>
    <t>6134/00</t>
  </si>
  <si>
    <t>6197/00</t>
  </si>
  <si>
    <t>6111/00</t>
  </si>
  <si>
    <t>Leuk-Radet</t>
  </si>
  <si>
    <t>6110/00</t>
  </si>
  <si>
    <t>6135/00</t>
  </si>
  <si>
    <t>6136/00</t>
  </si>
  <si>
    <t>Mase</t>
  </si>
  <si>
    <t>6085/00</t>
  </si>
  <si>
    <t>Massongex-Daviaz</t>
  </si>
  <si>
    <t>6215/00</t>
  </si>
  <si>
    <t>6216/00</t>
  </si>
  <si>
    <t>Monthey-CIMO</t>
  </si>
  <si>
    <t>6153/00</t>
  </si>
  <si>
    <t>Nendaz-Bieudron</t>
  </si>
  <si>
    <t>6024/03</t>
  </si>
  <si>
    <t>Oberwald-Gletsch</t>
  </si>
  <si>
    <t>6066/00</t>
  </si>
  <si>
    <t>6154/00</t>
  </si>
  <si>
    <t>Regional-ARA Visp</t>
  </si>
  <si>
    <t>6297/00</t>
  </si>
  <si>
    <t>6139/00</t>
  </si>
  <si>
    <t>Saastal</t>
  </si>
  <si>
    <t>6289/00</t>
  </si>
  <si>
    <t>6140/00</t>
  </si>
  <si>
    <t>6141/00</t>
  </si>
  <si>
    <t>Sierre-Granges</t>
  </si>
  <si>
    <t>6248/02</t>
  </si>
  <si>
    <t>Sierre-Noës</t>
  </si>
  <si>
    <t>6248/01</t>
  </si>
  <si>
    <t>6009/01</t>
  </si>
  <si>
    <t>Simplon-Gabi</t>
  </si>
  <si>
    <t>6009/00</t>
  </si>
  <si>
    <t>Sion-Chandoline</t>
  </si>
  <si>
    <t>6266/03</t>
  </si>
  <si>
    <t>Sion-Châteauneuf</t>
  </si>
  <si>
    <t>6266/01</t>
  </si>
  <si>
    <t>Sion-Molignon</t>
  </si>
  <si>
    <t>6266/04</t>
  </si>
  <si>
    <t>6293/00</t>
  </si>
  <si>
    <t>Steinhaus</t>
  </si>
  <si>
    <t>6070/00</t>
  </si>
  <si>
    <t>6155/00</t>
  </si>
  <si>
    <t>6087/00</t>
  </si>
  <si>
    <t>St-Martin Ossona</t>
  </si>
  <si>
    <t>6087/01</t>
  </si>
  <si>
    <t>St-Martin La Luette</t>
  </si>
  <si>
    <t>6087/02</t>
  </si>
  <si>
    <t>St-Martin Praz-Jean</t>
  </si>
  <si>
    <t>6087/03</t>
  </si>
  <si>
    <t>6292/00</t>
  </si>
  <si>
    <t>6142/00</t>
  </si>
  <si>
    <t>6156/00</t>
  </si>
  <si>
    <t>Ulrichen-Nufenen</t>
  </si>
  <si>
    <t>6071/00</t>
  </si>
  <si>
    <t>6201/00</t>
  </si>
  <si>
    <t>Val d'Anniviers-Fang</t>
  </si>
  <si>
    <t>6233/00</t>
  </si>
  <si>
    <t>6116/00</t>
  </si>
  <si>
    <t>Vétroz-Conthey</t>
  </si>
  <si>
    <t>6025/00</t>
  </si>
  <si>
    <t>6158/02</t>
  </si>
  <si>
    <t>Vionnaz-Torgon</t>
  </si>
  <si>
    <t>6158/01</t>
  </si>
  <si>
    <t>6159/00</t>
  </si>
  <si>
    <t>6202/00</t>
  </si>
  <si>
    <t>6300/00</t>
  </si>
  <si>
    <t>Zwischbergen-Gondo</t>
  </si>
  <si>
    <t>6011/00</t>
  </si>
  <si>
    <t>Bettmeralp</t>
  </si>
  <si>
    <t>STA</t>
  </si>
  <si>
    <t>Turtmann-Unterems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</si>
</sst>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8.5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 Narrow"/>
      <family val="2"/>
    </font>
    <font>
      <sz val="10"/>
      <color rgb="FFFF0000"/>
      <name val="Arial"/>
      <family val="2"/>
    </font>
    <font>
      <sz val="12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43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horizontal="right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quotePrefix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0" xfId="0" quotePrefix="1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0" fillId="0" borderId="0" xfId="0" applyAlignment="1">
      <alignment horizontal="right"/>
    </xf>
    <xf numFmtId="15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164" fontId="0" fillId="2" borderId="15" xfId="2" applyNumberFormat="1" applyFont="1" applyFill="1" applyBorder="1" applyAlignment="1" applyProtection="1">
      <alignment horizontal="center" vertical="center"/>
      <protection locked="0"/>
    </xf>
    <xf numFmtId="164" fontId="0" fillId="0" borderId="15" xfId="2" applyNumberFormat="1" applyFont="1" applyFill="1" applyBorder="1" applyAlignment="1" applyProtection="1">
      <alignment horizontal="center" vertical="center"/>
    </xf>
    <xf numFmtId="164" fontId="0" fillId="0" borderId="2" xfId="2" applyNumberFormat="1" applyFont="1" applyBorder="1" applyAlignment="1" applyProtection="1">
      <alignment horizontal="center" vertical="center"/>
    </xf>
    <xf numFmtId="164" fontId="0" fillId="2" borderId="16" xfId="2" applyNumberFormat="1" applyFont="1" applyFill="1" applyBorder="1" applyAlignment="1" applyProtection="1">
      <alignment horizontal="center" vertical="center"/>
      <protection locked="0"/>
    </xf>
    <xf numFmtId="164" fontId="0" fillId="0" borderId="16" xfId="2" applyNumberFormat="1" applyFont="1" applyFill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164" fontId="0" fillId="0" borderId="17" xfId="2" applyNumberFormat="1" applyFont="1" applyFill="1" applyBorder="1" applyAlignment="1" applyProtection="1">
      <alignment horizontal="center" vertical="center"/>
    </xf>
    <xf numFmtId="164" fontId="3" fillId="0" borderId="1" xfId="2" applyNumberFormat="1" applyFont="1" applyBorder="1" applyAlignment="1" applyProtection="1">
      <alignment horizontal="center" vertical="center"/>
    </xf>
    <xf numFmtId="164" fontId="0" fillId="0" borderId="1" xfId="2" applyNumberFormat="1" applyFont="1" applyBorder="1" applyAlignment="1" applyProtection="1">
      <alignment vertical="center"/>
    </xf>
    <xf numFmtId="164" fontId="0" fillId="0" borderId="1" xfId="2" applyNumberFormat="1" applyFont="1" applyFill="1" applyBorder="1" applyAlignment="1" applyProtection="1">
      <alignment vertical="center"/>
    </xf>
    <xf numFmtId="164" fontId="0" fillId="0" borderId="1" xfId="2" applyNumberFormat="1" applyFont="1" applyBorder="1" applyAlignment="1" applyProtection="1">
      <alignment horizontal="center" vertical="center"/>
    </xf>
    <xf numFmtId="164" fontId="3" fillId="0" borderId="2" xfId="2" applyNumberFormat="1" applyFont="1" applyBorder="1" applyAlignment="1" applyProtection="1">
      <alignment horizontal="center" vertical="center"/>
    </xf>
    <xf numFmtId="164" fontId="0" fillId="0" borderId="3" xfId="2" applyNumberFormat="1" applyFont="1" applyBorder="1" applyAlignment="1" applyProtection="1">
      <alignment horizontal="center" vertical="center"/>
    </xf>
    <xf numFmtId="164" fontId="0" fillId="0" borderId="18" xfId="2" applyNumberFormat="1" applyFont="1" applyFill="1" applyBorder="1" applyAlignment="1" applyProtection="1">
      <alignment horizontal="center" vertical="center"/>
    </xf>
    <xf numFmtId="164" fontId="0" fillId="0" borderId="3" xfId="2" applyNumberFormat="1" applyFont="1" applyFill="1" applyBorder="1" applyAlignment="1" applyProtection="1">
      <alignment horizontal="center" vertical="center"/>
    </xf>
    <xf numFmtId="164" fontId="6" fillId="5" borderId="15" xfId="2" applyNumberFormat="1" applyFont="1" applyFill="1" applyBorder="1" applyAlignment="1" applyProtection="1">
      <alignment horizontal="center" vertical="center"/>
    </xf>
    <xf numFmtId="164" fontId="6" fillId="5" borderId="18" xfId="2" applyNumberFormat="1" applyFont="1" applyFill="1" applyBorder="1" applyAlignment="1" applyProtection="1">
      <alignment horizontal="center" vertical="center"/>
    </xf>
    <xf numFmtId="164" fontId="6" fillId="0" borderId="18" xfId="2" applyNumberFormat="1" applyFont="1" applyFill="1" applyBorder="1" applyAlignment="1" applyProtection="1">
      <alignment horizontal="center" vertical="center"/>
    </xf>
    <xf numFmtId="164" fontId="6" fillId="0" borderId="16" xfId="2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 applyProtection="1">
      <alignment vertical="center"/>
    </xf>
    <xf numFmtId="164" fontId="0" fillId="0" borderId="19" xfId="2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right" vertical="center"/>
    </xf>
    <xf numFmtId="0" fontId="19" fillId="0" borderId="11" xfId="0" applyFont="1" applyBorder="1" applyAlignment="1" applyProtection="1">
      <alignment horizontal="right"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horizontal="right" vertical="center"/>
    </xf>
    <xf numFmtId="164" fontId="0" fillId="0" borderId="1" xfId="2" applyNumberFormat="1" applyFont="1" applyFill="1" applyBorder="1" applyAlignment="1" applyProtection="1">
      <alignment horizontal="center" vertical="center"/>
    </xf>
    <xf numFmtId="164" fontId="6" fillId="0" borderId="17" xfId="2" applyNumberFormat="1" applyFont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2" applyNumberFormat="1" applyFont="1" applyBorder="1" applyAlignment="1" applyProtection="1">
      <alignment horizontal="center" vertical="center"/>
    </xf>
    <xf numFmtId="164" fontId="6" fillId="0" borderId="3" xfId="2" applyNumberFormat="1" applyFont="1" applyFill="1" applyBorder="1" applyAlignment="1" applyProtection="1">
      <alignment horizontal="center" vertical="center"/>
    </xf>
    <xf numFmtId="164" fontId="6" fillId="0" borderId="15" xfId="2" applyNumberFormat="1" applyFont="1" applyFill="1" applyBorder="1" applyAlignment="1" applyProtection="1">
      <alignment horizontal="center" vertical="center"/>
    </xf>
    <xf numFmtId="164" fontId="6" fillId="2" borderId="18" xfId="2" applyNumberFormat="1" applyFon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164" fontId="0" fillId="0" borderId="23" xfId="2" applyNumberFormat="1" applyFont="1" applyBorder="1" applyAlignment="1" applyProtection="1">
      <alignment horizontal="center" vertical="center"/>
    </xf>
    <xf numFmtId="3" fontId="6" fillId="2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24" xfId="2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1" fillId="0" borderId="10" xfId="3" applyBorder="1"/>
    <xf numFmtId="0" fontId="1" fillId="0" borderId="0" xfId="3"/>
    <xf numFmtId="0" fontId="21" fillId="7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vertical="center"/>
    </xf>
    <xf numFmtId="0" fontId="14" fillId="0" borderId="12" xfId="4" applyFont="1" applyFill="1" applyBorder="1" applyAlignment="1">
      <alignment vertical="center"/>
    </xf>
    <xf numFmtId="0" fontId="14" fillId="4" borderId="1" xfId="4" applyFont="1" applyFill="1" applyBorder="1" applyAlignment="1">
      <alignment vertical="center"/>
    </xf>
    <xf numFmtId="0" fontId="14" fillId="4" borderId="12" xfId="4" applyFont="1" applyFill="1" applyBorder="1" applyAlignment="1">
      <alignment vertical="center"/>
    </xf>
    <xf numFmtId="0" fontId="14" fillId="8" borderId="1" xfId="4" applyFont="1" applyFill="1" applyBorder="1" applyAlignment="1">
      <alignment vertical="center"/>
    </xf>
    <xf numFmtId="0" fontId="14" fillId="8" borderId="12" xfId="4" applyFont="1" applyFill="1" applyBorder="1" applyAlignment="1">
      <alignment vertical="center"/>
    </xf>
    <xf numFmtId="0" fontId="14" fillId="0" borderId="1" xfId="4" applyFont="1" applyFill="1" applyBorder="1" applyAlignment="1">
      <alignment horizontal="right" vertical="center"/>
    </xf>
    <xf numFmtId="0" fontId="14" fillId="0" borderId="12" xfId="4" applyFont="1" applyFill="1" applyBorder="1" applyAlignment="1">
      <alignment horizontal="left" vertical="center"/>
    </xf>
    <xf numFmtId="0" fontId="14" fillId="6" borderId="1" xfId="0" applyFont="1" applyFill="1" applyBorder="1" applyAlignment="1">
      <alignment vertical="center"/>
    </xf>
    <xf numFmtId="14" fontId="9" fillId="2" borderId="0" xfId="0" applyNumberFormat="1" applyFont="1" applyFill="1" applyBorder="1" applyAlignment="1" applyProtection="1">
      <alignment horizontal="left" vertical="center"/>
      <protection locked="0"/>
    </xf>
    <xf numFmtId="164" fontId="2" fillId="2" borderId="15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0" fontId="8" fillId="6" borderId="12" xfId="0" applyFont="1" applyFill="1" applyBorder="1" applyAlignment="1" applyProtection="1">
      <alignment horizontal="right" vertical="center"/>
    </xf>
    <xf numFmtId="0" fontId="8" fillId="6" borderId="13" xfId="0" applyFont="1" applyFill="1" applyBorder="1" applyAlignment="1" applyProtection="1">
      <alignment horizontal="right" vertical="center"/>
    </xf>
    <xf numFmtId="0" fontId="8" fillId="6" borderId="14" xfId="0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4" fontId="8" fillId="2" borderId="12" xfId="0" applyNumberFormat="1" applyFont="1" applyFill="1" applyBorder="1" applyAlignment="1" applyProtection="1">
      <alignment horizontal="center" vertical="center"/>
      <protection locked="0"/>
    </xf>
    <xf numFmtId="14" fontId="9" fillId="2" borderId="13" xfId="0" applyNumberFormat="1" applyFont="1" applyFill="1" applyBorder="1" applyAlignment="1" applyProtection="1">
      <alignment horizontal="center" vertical="center"/>
      <protection locked="0"/>
    </xf>
    <xf numFmtId="14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right" vertical="center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 applyProtection="1">
      <alignment horizontal="right" vertical="center"/>
      <protection locked="0"/>
    </xf>
    <xf numFmtId="0" fontId="9" fillId="2" borderId="11" xfId="0" applyFont="1" applyFill="1" applyBorder="1" applyAlignment="1" applyProtection="1">
      <alignment horizontal="right" vertical="center"/>
      <protection locked="0"/>
    </xf>
    <xf numFmtId="14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</cellXfs>
  <cellStyles count="5">
    <cellStyle name="Lien hypertexte" xfId="1" builtinId="8"/>
    <cellStyle name="Milliers" xfId="2" builtinId="3"/>
    <cellStyle name="Normal" xfId="0" builtinId="0"/>
    <cellStyle name="Normal 2" xfId="3"/>
    <cellStyle name="Normal 3" xfId="4"/>
  </cellStyles>
  <dxfs count="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2" dropStyle="combo" dx="16" fmlaLink="$O$1" fmlaRange="$N$1:$N$2" val="0"/>
</file>

<file path=xl/ctrlProps/ctrlProp2.xml><?xml version="1.0" encoding="utf-8"?>
<formControlPr xmlns="http://schemas.microsoft.com/office/spreadsheetml/2009/9/main" objectType="Drop" dropLines="2" dropStyle="combo" dx="16" fmlaLink="'à remplir, auszufüllen'!$O$1" fmlaRange="'à remplir, auszufüllen'!$N$1:$N$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222885</xdr:colOff>
      <xdr:row>2</xdr:row>
      <xdr:rowOff>57151</xdr:rowOff>
    </xdr:from>
    <xdr:to>
      <xdr:col>9</xdr:col>
      <xdr:colOff>1002000</xdr:colOff>
      <xdr:row>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58915" y="476251"/>
          <a:ext cx="2566035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Département des transports, de l'équipement et de l'environnement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Service de la protection de l'environnement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Section protection des eaux</a:t>
          </a:r>
        </a:p>
        <a:p>
          <a:pPr algn="l" rtl="0">
            <a:defRPr sz="1000"/>
          </a:pPr>
          <a:endParaRPr lang="fr-CH" sz="800" b="1" i="0" u="none" strike="noStrike" baseline="0">
            <a:solidFill>
              <a:srgbClr val="000000"/>
            </a:solidFill>
            <a:latin typeface="Arial Narrow" pitchFamily="34" charset="0"/>
          </a:endParaRP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Departement für Verkehr, Bau und Umwelt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Dienststelle für Umweltschutz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Sektion Gewässerschutz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28575</xdr:rowOff>
        </xdr:from>
        <xdr:to>
          <xdr:col>1</xdr:col>
          <xdr:colOff>676275</xdr:colOff>
          <xdr:row>0</xdr:row>
          <xdr:rowOff>228600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6</xdr:col>
      <xdr:colOff>38100</xdr:colOff>
      <xdr:row>0</xdr:row>
      <xdr:rowOff>164166</xdr:rowOff>
    </xdr:from>
    <xdr:to>
      <xdr:col>7</xdr:col>
      <xdr:colOff>152400</xdr:colOff>
      <xdr:row>5</xdr:row>
      <xdr:rowOff>17369</xdr:rowOff>
    </xdr:to>
    <xdr:pic>
      <xdr:nvPicPr>
        <xdr:cNvPr id="18442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365" y="164166"/>
          <a:ext cx="1380564" cy="1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222885</xdr:colOff>
      <xdr:row>2</xdr:row>
      <xdr:rowOff>57151</xdr:rowOff>
    </xdr:from>
    <xdr:to>
      <xdr:col>9</xdr:col>
      <xdr:colOff>1002000</xdr:colOff>
      <xdr:row>5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57010" y="466726"/>
          <a:ext cx="2569815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Département des transports, de l'équipement et de l'environnement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Service de la protection de l'environnement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Section protection des eaux</a:t>
          </a:r>
        </a:p>
        <a:p>
          <a:pPr algn="l" rtl="0">
            <a:defRPr sz="1000"/>
          </a:pPr>
          <a:endParaRPr lang="fr-CH" sz="800" b="1" i="0" u="none" strike="noStrike" baseline="0">
            <a:solidFill>
              <a:srgbClr val="000000"/>
            </a:solidFill>
            <a:latin typeface="Arial Narrow" pitchFamily="34" charset="0"/>
          </a:endParaRP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Departement für Verkehr, Bau und Umwelt</a:t>
          </a:r>
        </a:p>
        <a:p>
          <a:pPr algn="l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 Narrow" pitchFamily="34" charset="0"/>
            </a:rPr>
            <a:t>Dienststelle für Umweltschutz</a:t>
          </a:r>
        </a:p>
        <a:p>
          <a:pPr algn="l" rtl="0">
            <a:defRPr sz="1000"/>
          </a:pPr>
          <a:r>
            <a:rPr lang="fr-CH" sz="800" b="1" i="0" u="none" strike="noStrike" baseline="0">
              <a:solidFill>
                <a:srgbClr val="000000"/>
              </a:solidFill>
              <a:latin typeface="Arial Narrow" pitchFamily="34" charset="0"/>
            </a:rPr>
            <a:t>Sektion Gewässerschutz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28575</xdr:rowOff>
        </xdr:from>
        <xdr:to>
          <xdr:col>1</xdr:col>
          <xdr:colOff>676275</xdr:colOff>
          <xdr:row>0</xdr:row>
          <xdr:rowOff>228600</xdr:rowOff>
        </xdr:to>
        <xdr:sp macro="" textlink="">
          <xdr:nvSpPr>
            <xdr:cNvPr id="24577" name="Drop Down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6</xdr:col>
      <xdr:colOff>38100</xdr:colOff>
      <xdr:row>0</xdr:row>
      <xdr:rowOff>164166</xdr:rowOff>
    </xdr:from>
    <xdr:to>
      <xdr:col>7</xdr:col>
      <xdr:colOff>152400</xdr:colOff>
      <xdr:row>5</xdr:row>
      <xdr:rowOff>17369</xdr:rowOff>
    </xdr:to>
    <xdr:pic>
      <xdr:nvPicPr>
        <xdr:cNvPr id="4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64166"/>
          <a:ext cx="1381125" cy="1205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daniel.obrist@admin.vs.ch" TargetMode="External"/><Relationship Id="rId1" Type="http://schemas.openxmlformats.org/officeDocument/2006/relationships/hyperlink" Target="mailto:pierre.mange@admin.vs.ch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daniel.obrist@admin.vs.ch" TargetMode="External"/><Relationship Id="rId1" Type="http://schemas.openxmlformats.org/officeDocument/2006/relationships/hyperlink" Target="mailto:pierre.mange@admin.vs.ch" TargetMode="External"/><Relationship Id="rId6" Type="http://schemas.openxmlformats.org/officeDocument/2006/relationships/ctrlProp" Target="../ctrlProps/ctrlProp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zoomScale="85" zoomScaleNormal="85" zoomScaleSheetLayoutView="85" workbookViewId="0">
      <selection activeCell="M29" sqref="M29"/>
    </sheetView>
  </sheetViews>
  <sheetFormatPr baseColWidth="10" defaultRowHeight="12.75" x14ac:dyDescent="0.2"/>
  <cols>
    <col min="1" max="1" width="16.140625" style="4" customWidth="1"/>
    <col min="2" max="2" width="12.85546875" style="4" customWidth="1"/>
    <col min="3" max="3" width="12.7109375" style="4" customWidth="1"/>
    <col min="4" max="5" width="11.42578125" style="5"/>
    <col min="6" max="6" width="11.42578125" style="4"/>
    <col min="7" max="7" width="19" style="4" bestFit="1" customWidth="1"/>
    <col min="8" max="8" width="15.42578125" style="4" bestFit="1" customWidth="1"/>
    <col min="9" max="9" width="11.42578125" style="4"/>
    <col min="10" max="10" width="15.28515625" style="4" customWidth="1"/>
    <col min="11" max="12" width="11.42578125" style="4"/>
    <col min="13" max="13" width="10.5703125" style="4" customWidth="1"/>
    <col min="14" max="15" width="11.42578125" style="4" hidden="1" customWidth="1"/>
    <col min="16" max="16" width="11.42578125" style="4" customWidth="1"/>
    <col min="17" max="16384" width="11.42578125" style="4"/>
  </cols>
  <sheetData>
    <row r="1" spans="1:15" ht="19.5" customHeight="1" x14ac:dyDescent="0.2">
      <c r="A1" s="46" t="s">
        <v>3</v>
      </c>
      <c r="B1" s="47"/>
      <c r="C1" s="48"/>
      <c r="N1" s="58" t="s">
        <v>5</v>
      </c>
      <c r="O1" s="58">
        <v>1</v>
      </c>
    </row>
    <row r="2" spans="1:15" x14ac:dyDescent="0.2">
      <c r="N2" s="58" t="s">
        <v>4</v>
      </c>
      <c r="O2" s="58"/>
    </row>
    <row r="3" spans="1:15" ht="24.95" customHeight="1" x14ac:dyDescent="0.2">
      <c r="A3" s="3" t="str">
        <f>IF(Langue=1,"Recensement des raccordements à l'épuration des eaux","Erhebung der Anschlüsse an die Abwasserreinigung")</f>
        <v>Recensement des raccordements à l'épuration des eaux</v>
      </c>
    </row>
    <row r="4" spans="1:15" ht="24.95" customHeight="1" x14ac:dyDescent="0.2">
      <c r="A4" s="3"/>
    </row>
    <row r="5" spans="1:15" ht="24.95" customHeight="1" x14ac:dyDescent="0.2">
      <c r="A5" s="115" t="str">
        <f>IF(Langue=1,"Commune:","Name der Gemeinde:")</f>
        <v>Commune:</v>
      </c>
      <c r="B5" s="116"/>
      <c r="C5" s="135"/>
      <c r="D5" s="136"/>
      <c r="E5" s="136"/>
      <c r="F5" s="137"/>
    </row>
    <row r="6" spans="1:15" ht="24.95" customHeight="1" x14ac:dyDescent="0.2">
      <c r="A6" s="115" t="str">
        <f>IF(Langue=1,"Numéro de la commune:","Gemeindenummer:")</f>
        <v>Numéro de la commune:</v>
      </c>
      <c r="B6" s="115"/>
      <c r="C6" s="115"/>
      <c r="D6" s="117" t="str">
        <f>IF(C5="","",VLOOKUP(C5,'N°Commune, Gemeindenr'!A4:B137,2,FALSE))</f>
        <v/>
      </c>
      <c r="E6" s="118"/>
      <c r="F6" s="119"/>
    </row>
    <row r="7" spans="1:15" ht="24.95" customHeight="1" x14ac:dyDescent="0.2">
      <c r="C7" s="7" t="str">
        <f>IF(Langue=1,"Raccordement à la STEP de:","ARA-Anschluss:")</f>
        <v>Raccordement à la STEP de:</v>
      </c>
      <c r="D7" s="138"/>
      <c r="E7" s="139"/>
      <c r="F7" s="140"/>
    </row>
    <row r="8" spans="1:15" ht="24.95" customHeight="1" x14ac:dyDescent="0.2">
      <c r="A8" s="115" t="str">
        <f>IF(Langue=1,"Numéro de la STEP:","ARA-Nummer:")</f>
        <v>Numéro de la STEP:</v>
      </c>
      <c r="B8" s="115"/>
      <c r="C8" s="116"/>
      <c r="D8" s="117" t="str">
        <f>IF(D7="","",VLOOKUP(D7,'Liste STEP'!A2:B79,2,FALSE))</f>
        <v/>
      </c>
      <c r="E8" s="118"/>
      <c r="F8" s="119"/>
    </row>
    <row r="9" spans="1:15" ht="24.95" customHeight="1" x14ac:dyDescent="0.2">
      <c r="C9" s="7" t="str">
        <f>IF(Langue=1,"Etat au:","Stand vom:")</f>
        <v>Etat au:</v>
      </c>
      <c r="D9" s="123"/>
      <c r="E9" s="124"/>
      <c r="F9" s="125"/>
    </row>
    <row r="13" spans="1:15" ht="18" x14ac:dyDescent="0.2">
      <c r="A13" s="6" t="str">
        <f>IF(Langue=1,"Instructions","Anleitung")</f>
        <v>Instructions</v>
      </c>
    </row>
    <row r="14" spans="1:15" ht="18" x14ac:dyDescent="0.2">
      <c r="A14" s="40" t="str">
        <f>IF(Langue=1,"Ne remplir que les champs en jaune","Nur die gelben Felder ausfüllen.")</f>
        <v>Ne remplir que les champs en jaune</v>
      </c>
      <c r="B14" s="113"/>
      <c r="C14" s="113"/>
    </row>
    <row r="15" spans="1:15" x14ac:dyDescent="0.2">
      <c r="A15" s="4" t="str">
        <f>IF(Langue=1,"Remplir une feuille par STEP à laquelle la commune est raccordée (faire des copies le cas échéant)","Wenn die Gemeinde an mehr als eine ARA angeschlossen ist, bitte pro ARA-Anschluss ein Blatt ausfüllen (ev. Kopien dieses Blattes machen).")</f>
        <v>Remplir une feuille par STEP à laquelle la commune est raccordée (faire des copies le cas échéant)</v>
      </c>
    </row>
    <row r="16" spans="1:15" x14ac:dyDescent="0.2">
      <c r="A16" s="41" t="str">
        <f>IF(Langue=1,"Pour toute question, contacter: ","Fragen an: ")</f>
        <v xml:space="preserve">Pour toute question, contacter: </v>
      </c>
    </row>
    <row r="17" spans="1:16" x14ac:dyDescent="0.2">
      <c r="D17" s="49" t="s">
        <v>2</v>
      </c>
      <c r="E17" s="50"/>
      <c r="F17" s="50"/>
    </row>
    <row r="18" spans="1:16" x14ac:dyDescent="0.2">
      <c r="D18" s="49" t="s">
        <v>0</v>
      </c>
      <c r="E18" s="50"/>
      <c r="F18" s="50"/>
    </row>
    <row r="19" spans="1:16" x14ac:dyDescent="0.2">
      <c r="D19" s="42" t="s">
        <v>1</v>
      </c>
      <c r="E19" s="51"/>
      <c r="F19" s="51"/>
    </row>
    <row r="20" spans="1:16" x14ac:dyDescent="0.2">
      <c r="D20" s="52"/>
      <c r="E20" s="51"/>
      <c r="F20" s="51"/>
    </row>
    <row r="21" spans="1:16" x14ac:dyDescent="0.2">
      <c r="D21" s="52" t="s">
        <v>10</v>
      </c>
      <c r="E21" s="51"/>
      <c r="F21" s="51"/>
    </row>
    <row r="22" spans="1:16" x14ac:dyDescent="0.2">
      <c r="D22" s="52" t="s">
        <v>9</v>
      </c>
      <c r="E22" s="51"/>
      <c r="F22" s="51"/>
    </row>
    <row r="23" spans="1:16" ht="22.9" customHeight="1" x14ac:dyDescent="0.2">
      <c r="D23" s="42" t="s">
        <v>11</v>
      </c>
      <c r="E23" s="51"/>
      <c r="F23" s="51"/>
      <c r="P23" s="60"/>
    </row>
    <row r="24" spans="1:16" ht="22.9" customHeight="1" x14ac:dyDescent="0.2">
      <c r="D24" s="42"/>
      <c r="E24" s="51"/>
      <c r="F24" s="51"/>
      <c r="P24" s="60"/>
    </row>
    <row r="25" spans="1:16" ht="22.9" customHeight="1" x14ac:dyDescent="0.2">
      <c r="D25" s="42"/>
      <c r="E25" s="51"/>
      <c r="F25" s="51"/>
      <c r="P25" s="60"/>
    </row>
    <row r="26" spans="1:16" ht="18" x14ac:dyDescent="0.2">
      <c r="A26" s="6" t="str">
        <f>IF(Langue=1,"1. Habitants permanents et saisonniers","1. Ständige und saisonale Bevölkerung")</f>
        <v>1. Habitants permanents et saisonniers</v>
      </c>
    </row>
    <row r="27" spans="1:16" x14ac:dyDescent="0.2">
      <c r="E27" s="4"/>
      <c r="F27" s="8" t="str">
        <f>IF(Langue=1,"permanent","ständige")</f>
        <v>permanent</v>
      </c>
      <c r="G27" s="8" t="str">
        <f>IF(Langue=1,"saisonnier","saisonale")</f>
        <v>saisonnier</v>
      </c>
      <c r="H27" s="8" t="str">
        <f>IF(Langue=1,"Somme","Total")</f>
        <v>Somme</v>
      </c>
    </row>
    <row r="28" spans="1:16" x14ac:dyDescent="0.2">
      <c r="E28" s="4"/>
      <c r="F28" s="9" t="str">
        <f>IF(Langue=1,"(Nb hab.)","(Anz. Einw.)")</f>
        <v>(Nb hab.)</v>
      </c>
      <c r="G28" s="9" t="str">
        <f>IF(Langue=1,"(NB lits)","(Anz. Fremdbetten)")</f>
        <v>(NB lits)</v>
      </c>
      <c r="H28" s="9" t="str">
        <f>IF(Langue=1,"(EH)","(EW)")</f>
        <v>(EH)</v>
      </c>
    </row>
    <row r="29" spans="1:16" ht="18" customHeight="1" x14ac:dyDescent="0.2">
      <c r="A29" s="10"/>
      <c r="B29" s="11"/>
      <c r="C29" s="11"/>
      <c r="D29" s="11"/>
      <c r="E29" s="12" t="str">
        <f>IF(Langue=1,"Population totale (raccordée et non-raccordée aux égouts)","Bevölkerung total (mit und ohne Kanalisationsanschluss)")</f>
        <v>Population totale (raccordée et non-raccordée aux égouts)</v>
      </c>
      <c r="F29" s="61"/>
      <c r="G29" s="62">
        <f>I53</f>
        <v>0</v>
      </c>
      <c r="H29" s="63">
        <f t="shared" ref="H29:H39" si="0">F29+G29/3</f>
        <v>0</v>
      </c>
    </row>
    <row r="30" spans="1:16" ht="18" customHeight="1" x14ac:dyDescent="0.2">
      <c r="A30" s="13"/>
      <c r="B30" s="14"/>
      <c r="C30" s="14"/>
      <c r="D30" s="14"/>
      <c r="E30" s="15" t="str">
        <f>IF(Langue=1,"Population raccordée aux égouts","Bevölkerung mit Kanalisationsanschluss")</f>
        <v>Population raccordée aux égouts</v>
      </c>
      <c r="F30" s="64"/>
      <c r="G30" s="65">
        <f>I48</f>
        <v>0</v>
      </c>
      <c r="H30" s="66">
        <f t="shared" si="0"/>
        <v>0</v>
      </c>
      <c r="J30" s="80"/>
    </row>
    <row r="31" spans="1:16" ht="18" customHeight="1" x14ac:dyDescent="0.2">
      <c r="A31" s="16"/>
      <c r="B31" s="17"/>
      <c r="C31" s="17"/>
      <c r="D31" s="17"/>
      <c r="E31" s="18" t="str">
        <f>IF(Langue=1,"Population non raccordée aux égouts","Bevölkerung ohne Kanalisationsanschluss")</f>
        <v>Population non raccordée aux égouts</v>
      </c>
      <c r="F31" s="67">
        <f>F29-F30</f>
        <v>0</v>
      </c>
      <c r="G31" s="67">
        <f>G29-G30</f>
        <v>0</v>
      </c>
      <c r="H31" s="68">
        <f t="shared" si="0"/>
        <v>0</v>
      </c>
    </row>
    <row r="32" spans="1:16" ht="3" customHeight="1" x14ac:dyDescent="0.2">
      <c r="A32" s="19"/>
      <c r="B32" s="20"/>
      <c r="C32" s="20"/>
      <c r="D32" s="20"/>
      <c r="E32" s="21"/>
      <c r="F32" s="69"/>
      <c r="G32" s="70"/>
      <c r="H32" s="71">
        <f t="shared" si="0"/>
        <v>0</v>
      </c>
    </row>
    <row r="33" spans="1:11" ht="18" customHeight="1" x14ac:dyDescent="0.2">
      <c r="A33" s="10"/>
      <c r="B33" s="11"/>
      <c r="C33" s="11"/>
      <c r="D33" s="11"/>
      <c r="E33" s="12" t="str">
        <f>IF(Langue=1,"Population avec assainissement individuel","Bevölkerung mit individueller Abwasserreinigung")</f>
        <v>Population avec assainissement individuel</v>
      </c>
      <c r="F33" s="61"/>
      <c r="G33" s="62">
        <f>I49</f>
        <v>0</v>
      </c>
      <c r="H33" s="72">
        <f t="shared" si="0"/>
        <v>0</v>
      </c>
    </row>
    <row r="34" spans="1:11" ht="18" customHeight="1" x14ac:dyDescent="0.2">
      <c r="A34" s="13"/>
      <c r="B34" s="14"/>
      <c r="C34" s="14"/>
      <c r="D34" s="14"/>
      <c r="E34" s="15" t="str">
        <f>IF(Langue=1,"dont: assainissement individuel raccordable à terme","davon anschliessbar")</f>
        <v>dont: assainissement individuel raccordable à terme</v>
      </c>
      <c r="F34" s="93"/>
      <c r="G34" s="92">
        <f>I50</f>
        <v>0</v>
      </c>
      <c r="H34" s="88">
        <f t="shared" si="0"/>
        <v>0</v>
      </c>
    </row>
    <row r="35" spans="1:11" ht="18" customHeight="1" x14ac:dyDescent="0.2">
      <c r="A35" s="16"/>
      <c r="B35" s="17"/>
      <c r="C35" s="17"/>
      <c r="D35" s="17"/>
      <c r="E35" s="18" t="str">
        <f>IF(Langue=1,"dont: assainissement individuel non raccordable","davon nicht anschliessbar")</f>
        <v>dont: assainissement individuel non raccordable</v>
      </c>
      <c r="F35" s="67">
        <f>F33-F34</f>
        <v>0</v>
      </c>
      <c r="G35" s="65">
        <f>G33-G34</f>
        <v>0</v>
      </c>
      <c r="H35" s="73">
        <f t="shared" si="0"/>
        <v>0</v>
      </c>
    </row>
    <row r="36" spans="1:11" ht="18" customHeight="1" x14ac:dyDescent="0.2">
      <c r="A36" s="10"/>
      <c r="B36" s="11"/>
      <c r="C36" s="11"/>
      <c r="D36" s="11"/>
      <c r="E36" s="12" t="str">
        <f>IF(Langue=1,"Population sans assainissement individuel","Bevölkerung ohne individuelle Abwasserreinigung")</f>
        <v>Population sans assainissement individuel</v>
      </c>
      <c r="F36" s="81">
        <f>F29-F30-F33</f>
        <v>0</v>
      </c>
      <c r="G36" s="74">
        <f>I51</f>
        <v>0</v>
      </c>
      <c r="H36" s="72">
        <f t="shared" si="0"/>
        <v>0</v>
      </c>
    </row>
    <row r="37" spans="1:11" ht="18" customHeight="1" x14ac:dyDescent="0.2">
      <c r="A37" s="13"/>
      <c r="B37" s="14"/>
      <c r="C37" s="14"/>
      <c r="D37" s="14"/>
      <c r="E37" s="15" t="str">
        <f>IF(Langue=1,"dont: raccordable à terme","davon anschliessbar")</f>
        <v>dont: raccordable à terme</v>
      </c>
      <c r="F37" s="93"/>
      <c r="G37" s="78">
        <f>I52</f>
        <v>0</v>
      </c>
      <c r="H37" s="88">
        <f t="shared" si="0"/>
        <v>0</v>
      </c>
    </row>
    <row r="38" spans="1:11" ht="18" customHeight="1" x14ac:dyDescent="0.2">
      <c r="A38" s="16"/>
      <c r="B38" s="17"/>
      <c r="C38" s="17"/>
      <c r="D38" s="17"/>
      <c r="E38" s="18" t="str">
        <f>IF(Langue=1,"dont: non raccordable, à équiper d'un assainissement individuel","davon nicht anschliessbar, mit individueller Abwasserreinigung auszustatten")</f>
        <v>dont: non raccordable, à équiper d'un assainissement individuel</v>
      </c>
      <c r="F38" s="75">
        <f>F36-F37</f>
        <v>0</v>
      </c>
      <c r="G38" s="65">
        <f>G36-G37</f>
        <v>0</v>
      </c>
      <c r="H38" s="73">
        <f t="shared" si="0"/>
        <v>0</v>
      </c>
    </row>
    <row r="39" spans="1:11" ht="18" customHeight="1" x14ac:dyDescent="0.2">
      <c r="A39" s="22" t="str">
        <f>IF(Langue=1,"Somme / Contrôle","Summe/Prüfung")</f>
        <v>Somme / Contrôle</v>
      </c>
      <c r="B39" s="23"/>
      <c r="C39" s="23"/>
      <c r="D39" s="23"/>
      <c r="E39" s="24" t="str">
        <f>IF(Langue=1,"Population non raccordée avec ou sans ass. ind.","Bevölkerung ohne Anschluss (mit/ohne indiv. Abw.reinig.)")</f>
        <v>Population non raccordée avec ou sans ass. ind.</v>
      </c>
      <c r="F39" s="76">
        <f t="shared" ref="F39:G41" si="1">F33+F36</f>
        <v>0</v>
      </c>
      <c r="G39" s="77">
        <f t="shared" si="1"/>
        <v>0</v>
      </c>
      <c r="H39" s="78">
        <f t="shared" si="0"/>
        <v>0</v>
      </c>
      <c r="K39" s="59" t="str">
        <f>IF(AND(F39=F31,G39=G31,H39=H31),"",IF(Langue=1,"erreur: lignes 17 et 25 doivent être identiques","Fehler: Linien 17 und 25 müssen identisch sein."))</f>
        <v/>
      </c>
    </row>
    <row r="40" spans="1:11" ht="18" customHeight="1" x14ac:dyDescent="0.2">
      <c r="A40" s="25"/>
      <c r="B40" s="26"/>
      <c r="C40" s="26"/>
      <c r="D40" s="26"/>
      <c r="E40" s="27" t="str">
        <f>E37</f>
        <v>dont: raccordable à terme</v>
      </c>
      <c r="F40" s="78">
        <f t="shared" si="1"/>
        <v>0</v>
      </c>
      <c r="G40" s="78">
        <f t="shared" si="1"/>
        <v>0</v>
      </c>
      <c r="H40" s="78">
        <f>F40+G40/3</f>
        <v>0</v>
      </c>
    </row>
    <row r="41" spans="1:11" ht="18" customHeight="1" x14ac:dyDescent="0.2">
      <c r="A41" s="28"/>
      <c r="B41" s="29"/>
      <c r="C41" s="29"/>
      <c r="D41" s="29"/>
      <c r="E41" s="30" t="str">
        <f>IF(Langue=1,"dont: non raccordable","davon nicht anschliessbar")</f>
        <v>dont: non raccordable</v>
      </c>
      <c r="F41" s="79">
        <f t="shared" si="1"/>
        <v>0</v>
      </c>
      <c r="G41" s="79">
        <f t="shared" si="1"/>
        <v>0</v>
      </c>
      <c r="H41" s="79">
        <f>F41+G41/3</f>
        <v>0</v>
      </c>
    </row>
    <row r="45" spans="1:11" ht="18" x14ac:dyDescent="0.2">
      <c r="A45" s="6" t="str">
        <f>IF(Langue=1,"2. Capacité d'accueil saisonnier","2. Beherbergungskapazität für saisonale Bevölkerung")</f>
        <v>2. Capacité d'accueil saisonnier</v>
      </c>
    </row>
    <row r="46" spans="1:11" x14ac:dyDescent="0.2">
      <c r="E46" s="8" t="str">
        <f>IF(Langue=1,"Hôtels","Hotel")</f>
        <v>Hôtels</v>
      </c>
      <c r="F46" s="31" t="str">
        <f>IF(Langue=1,"Chalets","Chalet")</f>
        <v>Chalets</v>
      </c>
      <c r="G46" s="31" t="str">
        <f>IF(Langue=1,"Logements de groupe","Gruppenunterkunft")</f>
        <v>Logements de groupe</v>
      </c>
      <c r="H46" s="8" t="str">
        <f>IF(Langue=1,"Camping","Camping")</f>
        <v>Camping</v>
      </c>
      <c r="I46" s="8" t="str">
        <f>IF(Langue=1,"Somme","Total")</f>
        <v>Somme</v>
      </c>
    </row>
    <row r="47" spans="1:11" x14ac:dyDescent="0.2">
      <c r="E47" s="9" t="str">
        <f>IF(Langue=1,"(nb de lits)","(Anz. Betten)")</f>
        <v>(nb de lits)</v>
      </c>
      <c r="F47" s="9" t="str">
        <f>E47</f>
        <v>(nb de lits)</v>
      </c>
      <c r="G47" s="9" t="str">
        <f>F47</f>
        <v>(nb de lits)</v>
      </c>
      <c r="H47" s="9" t="s">
        <v>6</v>
      </c>
      <c r="I47" s="9" t="str">
        <f>G47</f>
        <v>(nb de lits)</v>
      </c>
    </row>
    <row r="48" spans="1:11" ht="18" customHeight="1" x14ac:dyDescent="0.2">
      <c r="A48" s="32"/>
      <c r="B48" s="19"/>
      <c r="C48" s="20"/>
      <c r="D48" s="21" t="str">
        <f>IF(Langue=1,"Raccordé aux égouts","mit Kanalisationsanschluss")</f>
        <v>Raccordé aux égouts</v>
      </c>
      <c r="E48" s="94"/>
      <c r="F48" s="94"/>
      <c r="G48" s="94"/>
      <c r="H48" s="94"/>
      <c r="I48" s="71">
        <f>E48+F48+G48+(H48/75)</f>
        <v>0</v>
      </c>
    </row>
    <row r="49" spans="1:10" ht="18" customHeight="1" x14ac:dyDescent="0.2">
      <c r="A49" s="32"/>
      <c r="B49" s="84"/>
      <c r="C49" s="85"/>
      <c r="D49" s="86" t="str">
        <f>IF(Langue=1,"Assainissement individuel","mit individueller Abwasserreinigung")</f>
        <v>Assainissement individuel</v>
      </c>
      <c r="E49" s="95"/>
      <c r="F49" s="95"/>
      <c r="G49" s="95"/>
      <c r="H49" s="95"/>
      <c r="I49" s="96">
        <f>E49+F49+G49+(H49/75)</f>
        <v>0</v>
      </c>
    </row>
    <row r="50" spans="1:10" ht="18" customHeight="1" x14ac:dyDescent="0.2">
      <c r="A50" s="32"/>
      <c r="B50" s="16"/>
      <c r="C50" s="17"/>
      <c r="D50" s="83" t="str">
        <f>IF(Langue=1,"dont: assainissement individuel raccordable à terme","davon anschliessbar")</f>
        <v>dont: assainissement individuel raccordable à terme</v>
      </c>
      <c r="E50" s="97"/>
      <c r="F50" s="97"/>
      <c r="G50" s="97"/>
      <c r="H50" s="97"/>
      <c r="I50" s="98">
        <f>E50+F50+G50+(H50/75)</f>
        <v>0</v>
      </c>
    </row>
    <row r="51" spans="1:10" ht="18" customHeight="1" x14ac:dyDescent="0.2">
      <c r="A51" s="32"/>
      <c r="B51" s="84"/>
      <c r="C51" s="85"/>
      <c r="D51" s="86" t="str">
        <f>IF(Langue=1,"Sans assainissement individuel","ohne individuelle Abwasserreinigung")</f>
        <v>Sans assainissement individuel</v>
      </c>
      <c r="E51" s="95"/>
      <c r="F51" s="95"/>
      <c r="G51" s="95"/>
      <c r="H51" s="95"/>
      <c r="I51" s="96">
        <f>E51+F51+G51+(H51/75)</f>
        <v>0</v>
      </c>
    </row>
    <row r="52" spans="1:10" ht="18" customHeight="1" x14ac:dyDescent="0.2">
      <c r="A52" s="32"/>
      <c r="B52" s="16"/>
      <c r="C52" s="17"/>
      <c r="D52" s="83" t="str">
        <f>IF(Langue=1,"dont: raccordable à terme","davon anschliessbar")</f>
        <v>dont: raccordable à terme</v>
      </c>
      <c r="E52" s="89"/>
      <c r="F52" s="89"/>
      <c r="G52" s="89"/>
      <c r="H52" s="89"/>
      <c r="I52" s="90">
        <f>E52+F52+G52+(H52/75)</f>
        <v>0</v>
      </c>
    </row>
    <row r="53" spans="1:10" ht="18" customHeight="1" x14ac:dyDescent="0.2">
      <c r="A53" s="32"/>
      <c r="B53" s="19"/>
      <c r="C53" s="20"/>
      <c r="D53" s="21" t="str">
        <f>IF(Langue=1,"Total (nb de lits)"," Total (Anz. Betten)")</f>
        <v>Total (nb de lits)</v>
      </c>
      <c r="E53" s="87">
        <f>E48+E49+E51</f>
        <v>0</v>
      </c>
      <c r="F53" s="87">
        <f>F48+F49+F51</f>
        <v>0</v>
      </c>
      <c r="G53" s="87">
        <f>G48+G49+G51</f>
        <v>0</v>
      </c>
      <c r="H53" s="87">
        <f>H48+H49+H51</f>
        <v>0</v>
      </c>
      <c r="I53" s="71">
        <f>I48+I49+I51</f>
        <v>0</v>
      </c>
    </row>
    <row r="54" spans="1:10" ht="18" customHeight="1" x14ac:dyDescent="0.2">
      <c r="A54" s="32"/>
      <c r="B54" s="19"/>
      <c r="C54" s="20"/>
      <c r="D54" s="82" t="str">
        <f>IF(Langue=1,"raccordable à la STEP à terme","an ARA anschliessbar")</f>
        <v>raccordable à la STEP à terme</v>
      </c>
      <c r="E54" s="91">
        <f>E50+E52</f>
        <v>0</v>
      </c>
      <c r="F54" s="91">
        <f>F50+F52</f>
        <v>0</v>
      </c>
      <c r="G54" s="91">
        <f>G50+G52</f>
        <v>0</v>
      </c>
      <c r="H54" s="91">
        <f>H50+H52</f>
        <v>0</v>
      </c>
      <c r="I54" s="90">
        <f>I50+I52</f>
        <v>0</v>
      </c>
    </row>
    <row r="56" spans="1:10" x14ac:dyDescent="0.2">
      <c r="B56" s="33" t="str">
        <f>IF(Langue=1,"Définition:","Begriffe:")</f>
        <v>Définition:</v>
      </c>
      <c r="D56" s="34" t="str">
        <f>E46</f>
        <v>Hôtels</v>
      </c>
      <c r="E56" s="45" t="str">
        <f>IF(Langue=1,"= hôtels, auberges, chambres d'hôte, bed&amp;breakfast, auberges de jeunesse, foyers, etc.","= Hotels, Pensionen, Gästezimmer, Bed&amp;breakfasts, Jugendherbergen, Heim etc.")</f>
        <v>= hôtels, auberges, chambres d'hôte, bed&amp;breakfast, auberges de jeunesse, foyers, etc.</v>
      </c>
    </row>
    <row r="57" spans="1:10" x14ac:dyDescent="0.2">
      <c r="D57" s="34" t="str">
        <f>F46</f>
        <v>Chalets</v>
      </c>
      <c r="E57" s="35" t="str">
        <f>IF(Langue=1,"= chalets ou appartements de vacances","= Chalets, Ferienhäuser oder Ferienwohnungen")</f>
        <v>= chalets ou appartements de vacances</v>
      </c>
    </row>
    <row r="58" spans="1:10" x14ac:dyDescent="0.2">
      <c r="D58" s="34" t="str">
        <f>G46</f>
        <v>Logements de groupe</v>
      </c>
      <c r="E58" s="45" t="str">
        <f>IF(Langue=1,"= abri PC, colonies de vacances, cabane d'altitude, etc.","= Zivilschutzanlagen, Lagerhäuser, Berghütten etc.")</f>
        <v>= abri PC, colonies de vacances, cabane d'altitude, etc.</v>
      </c>
    </row>
    <row r="62" spans="1:10" ht="18" x14ac:dyDescent="0.2">
      <c r="A62" s="6" t="str">
        <f>IF(Langue=1,"3. Industrie, artisanat: caractérisation des eaux usées produites","3. Industrie, Gewerbe: Bestimmung der Eigenschaften des anfallenden Abwassers")</f>
        <v>3. Industrie, artisanat: caractérisation des eaux usées produites</v>
      </c>
    </row>
    <row r="63" spans="1:10" x14ac:dyDescent="0.2">
      <c r="A63" s="36"/>
    </row>
    <row r="64" spans="1:10" x14ac:dyDescent="0.2">
      <c r="A64" s="10"/>
      <c r="B64" s="37"/>
      <c r="C64" s="10"/>
      <c r="D64" s="38"/>
      <c r="E64" s="126" t="str">
        <f>IF(Langue=1,"Caractéristiques des eaux usées","Abwassereigenschaften")</f>
        <v>Caractéristiques des eaux usées</v>
      </c>
      <c r="F64" s="127"/>
      <c r="G64" s="128"/>
      <c r="H64" s="129" t="str">
        <f>IF(Langue=1,"Charge équivalente","Belastung in Einwohnergleichwerten")</f>
        <v>Charge équivalente</v>
      </c>
      <c r="I64" s="130"/>
      <c r="J64" s="131"/>
    </row>
    <row r="65" spans="1:10" x14ac:dyDescent="0.2">
      <c r="A65" s="132" t="str">
        <f>IF(Langue=1,"Raison sociale","Name des Unternehmens/Betriebs")</f>
        <v>Raison sociale</v>
      </c>
      <c r="B65" s="133"/>
      <c r="C65" s="132" t="str">
        <f>IF(Langue=1,"Type d'activité","Branche, Art der Betätigung")</f>
        <v>Type d'activité</v>
      </c>
      <c r="D65" s="133"/>
      <c r="E65" s="132" t="str">
        <f>IF(Langue=1,"Composition","Zusammensetzung")</f>
        <v>Composition</v>
      </c>
      <c r="F65" s="134"/>
      <c r="G65" s="39" t="str">
        <f>IF(Langue=1,"Volume (m3/j)","Volumen (m3/d)")</f>
        <v>Volume (m3/j)</v>
      </c>
      <c r="H65" s="43" t="str">
        <f>IF(Langue=1,"EH DBO5","EW BSB5 ")</f>
        <v>EH DBO5</v>
      </c>
      <c r="I65" s="44" t="str">
        <f>IF(Langue=1,"EH azote","EW Stickstoff")</f>
        <v>EH azote</v>
      </c>
      <c r="J65" s="39" t="str">
        <f>IF(Langue=1,"EH phosphore","EW Phosphor")</f>
        <v>EH phosphore</v>
      </c>
    </row>
    <row r="66" spans="1:10" ht="24.95" customHeight="1" x14ac:dyDescent="0.2">
      <c r="A66" s="121"/>
      <c r="B66" s="122"/>
      <c r="C66" s="121"/>
      <c r="D66" s="122"/>
      <c r="E66" s="121"/>
      <c r="F66" s="122"/>
      <c r="G66" s="1"/>
      <c r="H66" s="2"/>
      <c r="I66" s="2"/>
      <c r="J66" s="2"/>
    </row>
    <row r="67" spans="1:10" ht="24.95" customHeight="1" x14ac:dyDescent="0.2">
      <c r="A67" s="120"/>
      <c r="B67" s="120"/>
      <c r="C67" s="120"/>
      <c r="D67" s="120"/>
      <c r="E67" s="120"/>
      <c r="F67" s="120"/>
      <c r="G67" s="1"/>
      <c r="H67" s="2"/>
      <c r="I67" s="2"/>
      <c r="J67" s="2"/>
    </row>
    <row r="68" spans="1:10" ht="24.95" customHeight="1" x14ac:dyDescent="0.2">
      <c r="A68" s="120"/>
      <c r="B68" s="120"/>
      <c r="C68" s="120"/>
      <c r="D68" s="120"/>
      <c r="E68" s="120"/>
      <c r="F68" s="120"/>
      <c r="G68" s="1"/>
      <c r="H68" s="2"/>
      <c r="I68" s="2"/>
      <c r="J68" s="2"/>
    </row>
    <row r="69" spans="1:10" ht="24.95" customHeight="1" x14ac:dyDescent="0.2">
      <c r="A69" s="120"/>
      <c r="B69" s="120"/>
      <c r="C69" s="120"/>
      <c r="D69" s="120"/>
      <c r="E69" s="120"/>
      <c r="F69" s="120"/>
      <c r="G69" s="1"/>
      <c r="H69" s="2"/>
      <c r="I69" s="2"/>
      <c r="J69" s="2"/>
    </row>
    <row r="70" spans="1:10" ht="24.95" customHeight="1" x14ac:dyDescent="0.2">
      <c r="A70" s="120"/>
      <c r="B70" s="120"/>
      <c r="C70" s="120"/>
      <c r="D70" s="120"/>
      <c r="E70" s="120"/>
      <c r="F70" s="120"/>
      <c r="G70" s="1"/>
      <c r="H70" s="2"/>
      <c r="I70" s="2"/>
      <c r="J70" s="2"/>
    </row>
    <row r="71" spans="1:10" ht="24.95" customHeight="1" x14ac:dyDescent="0.2">
      <c r="A71" s="120"/>
      <c r="B71" s="120"/>
      <c r="C71" s="120"/>
      <c r="D71" s="120"/>
      <c r="E71" s="120"/>
      <c r="F71" s="120"/>
      <c r="G71" s="1"/>
      <c r="H71" s="2"/>
      <c r="I71" s="2"/>
      <c r="J71" s="2"/>
    </row>
    <row r="72" spans="1:10" ht="24.95" customHeight="1" x14ac:dyDescent="0.2">
      <c r="A72" s="120"/>
      <c r="B72" s="120"/>
      <c r="C72" s="120"/>
      <c r="D72" s="120"/>
      <c r="E72" s="120"/>
      <c r="F72" s="120"/>
      <c r="G72" s="1"/>
      <c r="H72" s="2"/>
      <c r="I72" s="2"/>
      <c r="J72" s="2"/>
    </row>
    <row r="73" spans="1:10" ht="24.95" customHeight="1" x14ac:dyDescent="0.2">
      <c r="A73" s="120"/>
      <c r="B73" s="120"/>
      <c r="C73" s="120"/>
      <c r="D73" s="120"/>
      <c r="E73" s="120"/>
      <c r="F73" s="120"/>
      <c r="G73" s="1"/>
      <c r="H73" s="2"/>
      <c r="I73" s="2"/>
      <c r="J73" s="2"/>
    </row>
    <row r="74" spans="1:10" ht="24.95" customHeight="1" x14ac:dyDescent="0.2">
      <c r="A74" s="120"/>
      <c r="B74" s="120"/>
      <c r="C74" s="120"/>
      <c r="D74" s="120"/>
      <c r="E74" s="120"/>
      <c r="F74" s="120"/>
      <c r="G74" s="1"/>
      <c r="H74" s="2"/>
      <c r="I74" s="2"/>
      <c r="J74" s="2"/>
    </row>
    <row r="75" spans="1:10" ht="24.95" customHeight="1" x14ac:dyDescent="0.2">
      <c r="A75" s="120"/>
      <c r="B75" s="120"/>
      <c r="C75" s="120"/>
      <c r="D75" s="120"/>
      <c r="E75" s="120"/>
      <c r="F75" s="120"/>
      <c r="G75" s="1"/>
      <c r="H75" s="2"/>
      <c r="I75" s="2"/>
      <c r="J75" s="2"/>
    </row>
    <row r="76" spans="1:10" ht="24.95" customHeight="1" x14ac:dyDescent="0.2">
      <c r="A76" s="120"/>
      <c r="B76" s="120"/>
      <c r="C76" s="120"/>
      <c r="D76" s="120"/>
      <c r="E76" s="120"/>
      <c r="F76" s="120"/>
      <c r="G76" s="1"/>
      <c r="H76" s="2"/>
      <c r="I76" s="2"/>
      <c r="J76" s="2"/>
    </row>
    <row r="77" spans="1:10" ht="24.95" customHeight="1" x14ac:dyDescent="0.2">
      <c r="A77" s="120"/>
      <c r="B77" s="120"/>
      <c r="C77" s="120"/>
      <c r="D77" s="120"/>
      <c r="E77" s="120"/>
      <c r="F77" s="120"/>
      <c r="G77" s="1"/>
      <c r="H77" s="2"/>
      <c r="I77" s="2"/>
      <c r="J77" s="2"/>
    </row>
    <row r="83" spans="3:6" x14ac:dyDescent="0.2">
      <c r="D83" s="4"/>
    </row>
    <row r="84" spans="3:6" x14ac:dyDescent="0.2">
      <c r="D84" s="4"/>
    </row>
    <row r="85" spans="3:6" x14ac:dyDescent="0.2">
      <c r="D85" s="4"/>
      <c r="E85" s="4"/>
      <c r="F85" s="49"/>
    </row>
    <row r="86" spans="3:6" x14ac:dyDescent="0.2">
      <c r="D86" s="4"/>
      <c r="E86" s="4"/>
      <c r="F86" s="49"/>
    </row>
    <row r="87" spans="3:6" x14ac:dyDescent="0.2">
      <c r="D87" s="4"/>
      <c r="E87" s="4"/>
      <c r="F87" s="52"/>
    </row>
    <row r="88" spans="3:6" x14ac:dyDescent="0.2">
      <c r="D88" s="4"/>
      <c r="E88" s="4"/>
      <c r="F88" s="52"/>
    </row>
    <row r="89" spans="3:6" x14ac:dyDescent="0.2">
      <c r="D89" s="4"/>
      <c r="E89" s="4"/>
      <c r="F89" s="52"/>
    </row>
    <row r="90" spans="3:6" x14ac:dyDescent="0.2">
      <c r="D90" s="4"/>
      <c r="E90" s="4"/>
      <c r="F90" s="52"/>
    </row>
    <row r="91" spans="3:6" x14ac:dyDescent="0.2">
      <c r="D91" s="4"/>
      <c r="E91" s="4"/>
      <c r="F91" s="52"/>
    </row>
    <row r="92" spans="3:6" x14ac:dyDescent="0.2">
      <c r="C92" s="52"/>
      <c r="D92" s="51"/>
      <c r="E92" s="51"/>
      <c r="F92" s="52"/>
    </row>
  </sheetData>
  <sheetProtection sheet="1" objects="1" scenarios="1"/>
  <mergeCells count="49">
    <mergeCell ref="A5:B5"/>
    <mergeCell ref="C5:F5"/>
    <mergeCell ref="A6:C6"/>
    <mergeCell ref="D6:F6"/>
    <mergeCell ref="D7:F7"/>
    <mergeCell ref="D9:F9"/>
    <mergeCell ref="E64:G64"/>
    <mergeCell ref="H64:J64"/>
    <mergeCell ref="A65:B65"/>
    <mergeCell ref="C65:D65"/>
    <mergeCell ref="E65:F65"/>
    <mergeCell ref="A66:B66"/>
    <mergeCell ref="C66:D66"/>
    <mergeCell ref="E66:F66"/>
    <mergeCell ref="A67:B67"/>
    <mergeCell ref="C67:D67"/>
    <mergeCell ref="E67:F67"/>
    <mergeCell ref="E71:F71"/>
    <mergeCell ref="A68:B68"/>
    <mergeCell ref="C68:D68"/>
    <mergeCell ref="E68:F68"/>
    <mergeCell ref="A69:B69"/>
    <mergeCell ref="C69:D69"/>
    <mergeCell ref="E69:F69"/>
    <mergeCell ref="A77:B77"/>
    <mergeCell ref="C77:D77"/>
    <mergeCell ref="E77:F77"/>
    <mergeCell ref="A75:B75"/>
    <mergeCell ref="C75:D75"/>
    <mergeCell ref="E75:F75"/>
    <mergeCell ref="A76:B76"/>
    <mergeCell ref="C76:D76"/>
    <mergeCell ref="E76:F76"/>
    <mergeCell ref="A8:C8"/>
    <mergeCell ref="D8:F8"/>
    <mergeCell ref="A74:B74"/>
    <mergeCell ref="C74:D74"/>
    <mergeCell ref="E74:F74"/>
    <mergeCell ref="A72:B72"/>
    <mergeCell ref="C72:D72"/>
    <mergeCell ref="E72:F72"/>
    <mergeCell ref="A73:B73"/>
    <mergeCell ref="C73:D73"/>
    <mergeCell ref="E73:F73"/>
    <mergeCell ref="A70:B70"/>
    <mergeCell ref="C70:D70"/>
    <mergeCell ref="E70:F70"/>
    <mergeCell ref="A71:B71"/>
    <mergeCell ref="C71:D71"/>
  </mergeCells>
  <conditionalFormatting sqref="F39">
    <cfRule type="cellIs" dxfId="31" priority="13" stopIfTrue="1" operator="equal">
      <formula>$F$31</formula>
    </cfRule>
    <cfRule type="cellIs" dxfId="30" priority="14" stopIfTrue="1" operator="notEqual">
      <formula>$F$31</formula>
    </cfRule>
  </conditionalFormatting>
  <conditionalFormatting sqref="G39">
    <cfRule type="cellIs" dxfId="29" priority="15" stopIfTrue="1" operator="equal">
      <formula>$G$31</formula>
    </cfRule>
    <cfRule type="cellIs" dxfId="28" priority="16" stopIfTrue="1" operator="notEqual">
      <formula>$G$31</formula>
    </cfRule>
  </conditionalFormatting>
  <conditionalFormatting sqref="F30">
    <cfRule type="cellIs" dxfId="27" priority="12" stopIfTrue="1" operator="greaterThan">
      <formula>$F$29</formula>
    </cfRule>
  </conditionalFormatting>
  <conditionalFormatting sqref="F33">
    <cfRule type="cellIs" dxfId="26" priority="11" stopIfTrue="1" operator="greaterThan">
      <formula>$F$31</formula>
    </cfRule>
  </conditionalFormatting>
  <conditionalFormatting sqref="F34">
    <cfRule type="cellIs" dxfId="25" priority="10" stopIfTrue="1" operator="greaterThan">
      <formula>$F$33</formula>
    </cfRule>
  </conditionalFormatting>
  <conditionalFormatting sqref="F37">
    <cfRule type="cellIs" dxfId="24" priority="9" stopIfTrue="1" operator="greaterThan">
      <formula>$F$36</formula>
    </cfRule>
  </conditionalFormatting>
  <conditionalFormatting sqref="E50">
    <cfRule type="cellIs" dxfId="23" priority="8" stopIfTrue="1" operator="greaterThan">
      <formula>E$49</formula>
    </cfRule>
  </conditionalFormatting>
  <conditionalFormatting sqref="E52">
    <cfRule type="cellIs" dxfId="22" priority="7" stopIfTrue="1" operator="greaterThan">
      <formula>E$51</formula>
    </cfRule>
  </conditionalFormatting>
  <conditionalFormatting sqref="F50">
    <cfRule type="cellIs" dxfId="21" priority="6" stopIfTrue="1" operator="greaterThan">
      <formula>$F$49</formula>
    </cfRule>
  </conditionalFormatting>
  <conditionalFormatting sqref="G50">
    <cfRule type="cellIs" dxfId="20" priority="5" stopIfTrue="1" operator="greaterThan">
      <formula>$G$49</formula>
    </cfRule>
  </conditionalFormatting>
  <conditionalFormatting sqref="H50">
    <cfRule type="cellIs" dxfId="19" priority="4" stopIfTrue="1" operator="greaterThan">
      <formula>$H$49</formula>
    </cfRule>
  </conditionalFormatting>
  <conditionalFormatting sqref="F52">
    <cfRule type="cellIs" dxfId="18" priority="3" stopIfTrue="1" operator="greaterThan">
      <formula>$F$51</formula>
    </cfRule>
  </conditionalFormatting>
  <conditionalFormatting sqref="G52">
    <cfRule type="cellIs" dxfId="17" priority="2" stopIfTrue="1" operator="greaterThan">
      <formula>$G$51</formula>
    </cfRule>
  </conditionalFormatting>
  <conditionalFormatting sqref="H52">
    <cfRule type="cellIs" dxfId="16" priority="1" stopIfTrue="1" operator="greaterThan">
      <formula>$H$51</formula>
    </cfRule>
  </conditionalFormatting>
  <hyperlinks>
    <hyperlink ref="D19" r:id="rId1"/>
    <hyperlink ref="D23" r:id="rId2"/>
  </hyperlinks>
  <pageMargins left="0.78740157499999996" right="0.59" top="0.67" bottom="0.49" header="0.4921259845" footer="0.28000000000000003"/>
  <pageSetup paperSize="9" scale="51" orientation="portrait" r:id="rId3"/>
  <headerFooter alignWithMargins="0">
    <oddFooter>&amp;L&amp;"Arial,Kursiv"&amp;8&amp;F&amp;R&amp;"Arial,Kursiv"&amp;8SPE  PM, DO 23.11.11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6" name="Drop Down 1">
              <controlPr locked="0" defaultSize="0" autoLine="0" autoPict="0">
                <anchor moveWithCells="1">
                  <from>
                    <xdr:col>1</xdr:col>
                    <xdr:colOff>57150</xdr:colOff>
                    <xdr:row>0</xdr:row>
                    <xdr:rowOff>28575</xdr:rowOff>
                  </from>
                  <to>
                    <xdr:col>1</xdr:col>
                    <xdr:colOff>676275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 STEP'!$A$2:$A$79</xm:f>
          </x14:formula1>
          <xm:sqref>D7:F7</xm:sqref>
        </x14:dataValidation>
        <x14:dataValidation type="list" allowBlank="1" showInputMessage="1" showErrorMessage="1">
          <x14:formula1>
            <xm:f>'N°Commune, Gemeindenr'!$A$4:$A$137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zoomScale="85" zoomScaleNormal="85" zoomScaleSheetLayoutView="85" workbookViewId="0">
      <selection activeCell="K26" sqref="K26"/>
    </sheetView>
  </sheetViews>
  <sheetFormatPr baseColWidth="10" defaultRowHeight="12.75" x14ac:dyDescent="0.2"/>
  <cols>
    <col min="1" max="1" width="16.140625" style="4" customWidth="1"/>
    <col min="2" max="2" width="12.85546875" style="4" customWidth="1"/>
    <col min="3" max="3" width="12.7109375" style="4" customWidth="1"/>
    <col min="4" max="5" width="11.42578125" style="5"/>
    <col min="6" max="6" width="11.42578125" style="4"/>
    <col min="7" max="7" width="19" style="4" bestFit="1" customWidth="1"/>
    <col min="8" max="8" width="15.42578125" style="4" bestFit="1" customWidth="1"/>
    <col min="9" max="9" width="11.42578125" style="4"/>
    <col min="10" max="10" width="15.28515625" style="4" customWidth="1"/>
    <col min="11" max="16384" width="11.42578125" style="4"/>
  </cols>
  <sheetData>
    <row r="1" spans="1:6" ht="19.5" customHeight="1" x14ac:dyDescent="0.2">
      <c r="A1" s="46" t="s">
        <v>3</v>
      </c>
      <c r="B1" s="47"/>
      <c r="C1" s="48"/>
    </row>
    <row r="3" spans="1:6" ht="24.95" customHeight="1" x14ac:dyDescent="0.2">
      <c r="A3" s="3" t="str">
        <f>IF('à remplir, auszufüllen'!Langue=1,"Recensement des raccordements à l'épuration des eaux","Erhebung der Anschlüsse an die Abwasserreinigung")</f>
        <v>Recensement des raccordements à l'épuration des eaux</v>
      </c>
    </row>
    <row r="4" spans="1:6" ht="24.95" customHeight="1" x14ac:dyDescent="0.2">
      <c r="A4" s="3"/>
    </row>
    <row r="5" spans="1:6" ht="24.95" customHeight="1" x14ac:dyDescent="0.2">
      <c r="A5" s="115" t="str">
        <f>IF('à remplir, auszufüllen'!Langue=1,"Commune:","Name der Gemeinde:")</f>
        <v>Commune:</v>
      </c>
      <c r="B5" s="116"/>
      <c r="C5" s="135"/>
      <c r="D5" s="136"/>
      <c r="E5" s="136"/>
      <c r="F5" s="137"/>
    </row>
    <row r="6" spans="1:6" ht="24.95" customHeight="1" x14ac:dyDescent="0.2">
      <c r="A6" s="115" t="str">
        <f>IF('à remplir, auszufüllen'!Langue=1,"Numéro de la commune:","Gemeindenummer:")</f>
        <v>Numéro de la commune:</v>
      </c>
      <c r="B6" s="115"/>
      <c r="C6" s="115"/>
      <c r="D6" s="117" t="str">
        <f>IF(C5="","",VLOOKUP(C5,'N°Commune, Gemeindenr'!A4:B137,2,FALSE))</f>
        <v/>
      </c>
      <c r="E6" s="118"/>
      <c r="F6" s="119"/>
    </row>
    <row r="7" spans="1:6" ht="24.95" customHeight="1" x14ac:dyDescent="0.2">
      <c r="C7" s="100" t="str">
        <f>IF('à remplir, auszufüllen'!Langue=1,"Raccordement à la STEP de:","ARA-Anschluss:")</f>
        <v>Raccordement à la STEP de:</v>
      </c>
      <c r="D7" s="138"/>
      <c r="E7" s="139"/>
      <c r="F7" s="140"/>
    </row>
    <row r="8" spans="1:6" ht="24.95" customHeight="1" x14ac:dyDescent="0.2">
      <c r="A8" s="115" t="str">
        <f>IF('à remplir, auszufüllen'!Langue=1,"Numéro de la STEP:","ARA-Nummer:")</f>
        <v>Numéro de la STEP:</v>
      </c>
      <c r="B8" s="115"/>
      <c r="C8" s="116"/>
      <c r="D8" s="117" t="str">
        <f>IF(D7="","",VLOOKUP(D7,'Liste STEP'!A2:B79,2,FALSE))</f>
        <v/>
      </c>
      <c r="E8" s="118"/>
      <c r="F8" s="119"/>
    </row>
    <row r="9" spans="1:6" ht="24.95" customHeight="1" x14ac:dyDescent="0.2">
      <c r="C9" s="100" t="str">
        <f>IF('à remplir, auszufüllen'!Langue=1,"Etat au:","Stand vom:")</f>
        <v>Etat au:</v>
      </c>
      <c r="D9" s="141"/>
      <c r="E9" s="124"/>
      <c r="F9" s="125"/>
    </row>
    <row r="13" spans="1:6" ht="18" x14ac:dyDescent="0.2">
      <c r="A13" s="6" t="str">
        <f>IF('à remplir, auszufüllen'!Langue=1,"Instructions","Anleitung")</f>
        <v>Instructions</v>
      </c>
    </row>
    <row r="14" spans="1:6" ht="18" x14ac:dyDescent="0.2">
      <c r="A14" s="40" t="str">
        <f>IF('à remplir, auszufüllen'!Langue=1,"Ne remplir que les champs en jaune","Nur die gelben Felder ausfüllen.")</f>
        <v>Ne remplir que les champs en jaune</v>
      </c>
      <c r="B14" s="113"/>
      <c r="C14" s="113"/>
    </row>
    <row r="15" spans="1:6" x14ac:dyDescent="0.2">
      <c r="A15" s="4" t="str">
        <f>IF('à remplir, auszufüllen'!Langue=1,"Remplir une feuille par STEP à laquelle la commune est raccordée (faire des copies le cas échéant)","Wenn die Gemeinde an mehr als eine ARA angeschlossen ist, bitte pro ARA-Anschluss ein Blatt ausfüllen (ev. Kopien dieses Blattes machen).")</f>
        <v>Remplir une feuille par STEP à laquelle la commune est raccordée (faire des copies le cas échéant)</v>
      </c>
    </row>
    <row r="16" spans="1:6" x14ac:dyDescent="0.2">
      <c r="A16" s="41" t="str">
        <f>IF('à remplir, auszufüllen'!Langue=1,"Pour toute question, contacter: ","Fragen an: ")</f>
        <v xml:space="preserve">Pour toute question, contacter: </v>
      </c>
    </row>
    <row r="17" spans="1:10" x14ac:dyDescent="0.2">
      <c r="D17" s="49" t="s">
        <v>2</v>
      </c>
      <c r="E17" s="50"/>
      <c r="F17" s="50"/>
    </row>
    <row r="18" spans="1:10" x14ac:dyDescent="0.2">
      <c r="D18" s="49" t="s">
        <v>0</v>
      </c>
      <c r="E18" s="50"/>
      <c r="F18" s="50"/>
    </row>
    <row r="19" spans="1:10" x14ac:dyDescent="0.2">
      <c r="D19" s="42" t="s">
        <v>1</v>
      </c>
      <c r="E19" s="51"/>
      <c r="F19" s="51"/>
    </row>
    <row r="20" spans="1:10" x14ac:dyDescent="0.2">
      <c r="D20" s="52"/>
      <c r="E20" s="51"/>
      <c r="F20" s="51"/>
    </row>
    <row r="21" spans="1:10" x14ac:dyDescent="0.2">
      <c r="D21" s="52" t="s">
        <v>10</v>
      </c>
      <c r="E21" s="51"/>
      <c r="F21" s="51"/>
    </row>
    <row r="22" spans="1:10" x14ac:dyDescent="0.2">
      <c r="D22" s="52" t="s">
        <v>9</v>
      </c>
      <c r="E22" s="51"/>
      <c r="F22" s="51"/>
    </row>
    <row r="23" spans="1:10" ht="22.9" customHeight="1" x14ac:dyDescent="0.2">
      <c r="D23" s="42" t="s">
        <v>11</v>
      </c>
      <c r="E23" s="51"/>
      <c r="F23" s="51"/>
    </row>
    <row r="24" spans="1:10" ht="22.9" customHeight="1" x14ac:dyDescent="0.2">
      <c r="D24" s="42"/>
      <c r="E24" s="51"/>
      <c r="F24" s="51"/>
    </row>
    <row r="25" spans="1:10" ht="22.9" customHeight="1" x14ac:dyDescent="0.2">
      <c r="D25" s="42"/>
      <c r="E25" s="51"/>
      <c r="F25" s="51"/>
    </row>
    <row r="26" spans="1:10" ht="18" x14ac:dyDescent="0.2">
      <c r="A26" s="6" t="str">
        <f>IF('à remplir, auszufüllen'!Langue=1,"2. Habitants permanents et saisonniers","2. Ständige und saisonale Bevölkerung")</f>
        <v>2. Habitants permanents et saisonniers</v>
      </c>
    </row>
    <row r="27" spans="1:10" x14ac:dyDescent="0.2">
      <c r="E27" s="4"/>
      <c r="F27" s="8" t="str">
        <f>IF('à remplir, auszufüllen'!Langue=1,"permanent","ständige")</f>
        <v>permanent</v>
      </c>
      <c r="G27" s="8" t="str">
        <f>IF('à remplir, auszufüllen'!Langue=1,"saisonnier","saisonale")</f>
        <v>saisonnier</v>
      </c>
      <c r="H27" s="8" t="str">
        <f>IF('à remplir, auszufüllen'!Langue=1,"Somme","Total")</f>
        <v>Somme</v>
      </c>
    </row>
    <row r="28" spans="1:10" x14ac:dyDescent="0.2">
      <c r="E28" s="4"/>
      <c r="F28" s="9" t="str">
        <f>IF('à remplir, auszufüllen'!Langue=1,"(Nb hab.)","(Anz. Einw.)")</f>
        <v>(Nb hab.)</v>
      </c>
      <c r="G28" s="9" t="str">
        <f>IF('à remplir, auszufüllen'!Langue=1,"(NB lits)","(Anz. Fremdbetten)")</f>
        <v>(NB lits)</v>
      </c>
      <c r="H28" s="9" t="str">
        <f>IF('à remplir, auszufüllen'!Langue=1,"(EH)","(EW)")</f>
        <v>(EH)</v>
      </c>
    </row>
    <row r="29" spans="1:10" ht="18" customHeight="1" x14ac:dyDescent="0.2">
      <c r="A29" s="10"/>
      <c r="B29" s="11"/>
      <c r="C29" s="11"/>
      <c r="D29" s="11"/>
      <c r="E29" s="12" t="str">
        <f>IF('à remplir, auszufüllen'!Langue=1,"Population totale (raccordée et non-raccordée aux égouts)","Bevölkerung total (mit und ohne Kanalisationsanschluss)")</f>
        <v>Population totale (raccordée et non-raccordée aux égouts)</v>
      </c>
      <c r="F29" s="61">
        <v>1681</v>
      </c>
      <c r="G29" s="62">
        <f>I53</f>
        <v>4177.666666666667</v>
      </c>
      <c r="H29" s="63">
        <f t="shared" ref="H29:H39" si="0">F29+G29/3</f>
        <v>3073.5555555555557</v>
      </c>
    </row>
    <row r="30" spans="1:10" ht="18" customHeight="1" x14ac:dyDescent="0.2">
      <c r="A30" s="13"/>
      <c r="B30" s="14"/>
      <c r="C30" s="14"/>
      <c r="D30" s="14"/>
      <c r="E30" s="15" t="str">
        <f>IF('à remplir, auszufüllen'!Langue=1,"Population raccordée aux égouts","Bevölkerung mit Kanalisationsanschluss")</f>
        <v>Population raccordée aux égouts</v>
      </c>
      <c r="F30" s="114">
        <v>1598</v>
      </c>
      <c r="G30" s="65">
        <f>I48</f>
        <v>3371</v>
      </c>
      <c r="H30" s="66">
        <f t="shared" si="0"/>
        <v>2721.666666666667</v>
      </c>
      <c r="J30" s="80"/>
    </row>
    <row r="31" spans="1:10" ht="18" customHeight="1" x14ac:dyDescent="0.2">
      <c r="A31" s="16"/>
      <c r="B31" s="17"/>
      <c r="C31" s="17"/>
      <c r="D31" s="17"/>
      <c r="E31" s="18" t="str">
        <f>IF('à remplir, auszufüllen'!Langue=1,"Population non raccordée aux égouts","Bevölkerung ohne Kanalisationsanschluss")</f>
        <v>Population non raccordée aux égouts</v>
      </c>
      <c r="F31" s="67">
        <f>F29-F30</f>
        <v>83</v>
      </c>
      <c r="G31" s="67">
        <f>G29-G30</f>
        <v>806.66666666666697</v>
      </c>
      <c r="H31" s="68">
        <f t="shared" si="0"/>
        <v>351.88888888888897</v>
      </c>
    </row>
    <row r="32" spans="1:10" ht="3" customHeight="1" x14ac:dyDescent="0.2">
      <c r="A32" s="19"/>
      <c r="B32" s="20"/>
      <c r="C32" s="20"/>
      <c r="D32" s="20"/>
      <c r="E32" s="21"/>
      <c r="F32" s="69"/>
      <c r="G32" s="70"/>
      <c r="H32" s="71">
        <f t="shared" si="0"/>
        <v>0</v>
      </c>
    </row>
    <row r="33" spans="1:11" ht="18" customHeight="1" x14ac:dyDescent="0.2">
      <c r="A33" s="10"/>
      <c r="B33" s="11"/>
      <c r="C33" s="11"/>
      <c r="D33" s="11"/>
      <c r="E33" s="12" t="str">
        <f>IF('à remplir, auszufüllen'!Langue=1,"Population avec assainissement individuel","Bevölkerung mit individueller Abwasserreinigung")</f>
        <v>Population avec assainissement individuel</v>
      </c>
      <c r="F33" s="61">
        <v>15</v>
      </c>
      <c r="G33" s="62">
        <f>I49</f>
        <v>801.66666666666663</v>
      </c>
      <c r="H33" s="72">
        <f t="shared" si="0"/>
        <v>282.22222222222223</v>
      </c>
    </row>
    <row r="34" spans="1:11" ht="18" customHeight="1" x14ac:dyDescent="0.2">
      <c r="A34" s="13"/>
      <c r="B34" s="14"/>
      <c r="C34" s="14"/>
      <c r="D34" s="14"/>
      <c r="E34" s="15" t="str">
        <f>IF('à remplir, auszufüllen'!Langue=1,"dont: assainissement individuel raccordable à terme","davon anschliessbar")</f>
        <v>dont: assainissement individuel raccordable à terme</v>
      </c>
      <c r="F34" s="93">
        <v>3</v>
      </c>
      <c r="G34" s="92">
        <f>I50</f>
        <v>801.66666666666663</v>
      </c>
      <c r="H34" s="88">
        <f t="shared" si="0"/>
        <v>270.22222222222223</v>
      </c>
    </row>
    <row r="35" spans="1:11" ht="18" customHeight="1" x14ac:dyDescent="0.2">
      <c r="A35" s="16"/>
      <c r="B35" s="17"/>
      <c r="C35" s="17"/>
      <c r="D35" s="17"/>
      <c r="E35" s="18" t="str">
        <f>IF('à remplir, auszufüllen'!Langue=1,"dont: assainissement individuel non raccordable","davon nicht anschliessbar")</f>
        <v>dont: assainissement individuel non raccordable</v>
      </c>
      <c r="F35" s="67">
        <f>F33-F34</f>
        <v>12</v>
      </c>
      <c r="G35" s="65">
        <f>G33-G34</f>
        <v>0</v>
      </c>
      <c r="H35" s="73">
        <f t="shared" si="0"/>
        <v>12</v>
      </c>
    </row>
    <row r="36" spans="1:11" ht="18" customHeight="1" x14ac:dyDescent="0.2">
      <c r="A36" s="10"/>
      <c r="B36" s="11"/>
      <c r="C36" s="11"/>
      <c r="D36" s="11"/>
      <c r="E36" s="12" t="str">
        <f>IF('à remplir, auszufüllen'!Langue=1,"Population sans assainissement individuel","Bevölkerung ohne individuelle Abwasserreinigung")</f>
        <v>Population sans assainissement individuel</v>
      </c>
      <c r="F36" s="81">
        <f>F29-F30-F33</f>
        <v>68</v>
      </c>
      <c r="G36" s="74">
        <f>I51</f>
        <v>5</v>
      </c>
      <c r="H36" s="72">
        <f t="shared" si="0"/>
        <v>69.666666666666671</v>
      </c>
    </row>
    <row r="37" spans="1:11" ht="18" customHeight="1" x14ac:dyDescent="0.2">
      <c r="A37" s="13"/>
      <c r="B37" s="14"/>
      <c r="C37" s="14"/>
      <c r="D37" s="14"/>
      <c r="E37" s="15" t="str">
        <f>IF('à remplir, auszufüllen'!Langue=1,"dont: raccordable à terme","davon anschliessbar")</f>
        <v>dont: raccordable à terme</v>
      </c>
      <c r="F37" s="93"/>
      <c r="G37" s="78">
        <f>I52</f>
        <v>0</v>
      </c>
      <c r="H37" s="88">
        <f t="shared" si="0"/>
        <v>0</v>
      </c>
    </row>
    <row r="38" spans="1:11" ht="18" customHeight="1" x14ac:dyDescent="0.2">
      <c r="A38" s="16"/>
      <c r="B38" s="17"/>
      <c r="C38" s="17"/>
      <c r="D38" s="17"/>
      <c r="E38" s="18" t="str">
        <f>IF('à remplir, auszufüllen'!Langue=1,"dont: non raccordable, à équiper d'un assainissement individuel","davon nicht anschliessbar, mit individueller Abwasserreinigung auszustatten")</f>
        <v>dont: non raccordable, à équiper d'un assainissement individuel</v>
      </c>
      <c r="F38" s="75">
        <f>F36-F37</f>
        <v>68</v>
      </c>
      <c r="G38" s="65">
        <f>G36-G37</f>
        <v>5</v>
      </c>
      <c r="H38" s="73">
        <f t="shared" si="0"/>
        <v>69.666666666666671</v>
      </c>
    </row>
    <row r="39" spans="1:11" ht="18" customHeight="1" x14ac:dyDescent="0.2">
      <c r="A39" s="22" t="str">
        <f>IF('à remplir, auszufüllen'!Langue=1,"Somme / Contrôle","Summe/Prüfung")</f>
        <v>Somme / Contrôle</v>
      </c>
      <c r="B39" s="23"/>
      <c r="C39" s="23"/>
      <c r="D39" s="23"/>
      <c r="E39" s="24" t="str">
        <f>IF('à remplir, auszufüllen'!Langue=1,"Population non raccordée avec ou sans ass. ind.","Bevölkerung ohne Anschluss (mit/ohne indiv. Abw.reinig.)")</f>
        <v>Population non raccordée avec ou sans ass. ind.</v>
      </c>
      <c r="F39" s="76">
        <f t="shared" ref="F39:G41" si="1">F33+F36</f>
        <v>83</v>
      </c>
      <c r="G39" s="77">
        <f t="shared" si="1"/>
        <v>806.66666666666663</v>
      </c>
      <c r="H39" s="78">
        <f t="shared" si="0"/>
        <v>351.88888888888886</v>
      </c>
      <c r="K39" s="59" t="str">
        <f>IF(AND(F39=F31,G39=G31,H39=H31),"",IF(Langue=1,"erreur: lignes 17 et 25 doivent être identiques","Fehler: Linien 17 und 25 müssen identisch sein."))</f>
        <v/>
      </c>
    </row>
    <row r="40" spans="1:11" ht="18" customHeight="1" x14ac:dyDescent="0.2">
      <c r="A40" s="25"/>
      <c r="B40" s="26"/>
      <c r="C40" s="26"/>
      <c r="D40" s="26"/>
      <c r="E40" s="27" t="str">
        <f>E37</f>
        <v>dont: raccordable à terme</v>
      </c>
      <c r="F40" s="78">
        <f t="shared" si="1"/>
        <v>3</v>
      </c>
      <c r="G40" s="78">
        <f t="shared" si="1"/>
        <v>801.66666666666663</v>
      </c>
      <c r="H40" s="78">
        <f>F40+G40/3</f>
        <v>270.22222222222223</v>
      </c>
    </row>
    <row r="41" spans="1:11" ht="18" customHeight="1" x14ac:dyDescent="0.2">
      <c r="A41" s="28"/>
      <c r="B41" s="29"/>
      <c r="C41" s="29"/>
      <c r="D41" s="29"/>
      <c r="E41" s="30" t="str">
        <f>IF('à remplir, auszufüllen'!Langue=1,"dont: non raccordable","davon nicht anschliessbar")</f>
        <v>dont: non raccordable</v>
      </c>
      <c r="F41" s="79">
        <f t="shared" si="1"/>
        <v>80</v>
      </c>
      <c r="G41" s="79">
        <f t="shared" si="1"/>
        <v>5</v>
      </c>
      <c r="H41" s="79">
        <f>F41+G41/3</f>
        <v>81.666666666666671</v>
      </c>
    </row>
    <row r="45" spans="1:11" ht="18" x14ac:dyDescent="0.2">
      <c r="A45" s="6" t="str">
        <f>IF('à remplir, auszufüllen'!Langue=1,"3. Capacité d'accueil saisonnier","3. Beherbergungskapazität für saisonale Bevölkerung")</f>
        <v>3. Capacité d'accueil saisonnier</v>
      </c>
    </row>
    <row r="46" spans="1:11" x14ac:dyDescent="0.2">
      <c r="E46" s="8" t="str">
        <f>IF('à remplir, auszufüllen'!Langue=1,"Hôtels","Hotel")</f>
        <v>Hôtels</v>
      </c>
      <c r="F46" s="31" t="str">
        <f>IF('à remplir, auszufüllen'!Langue=1,"Chalets","Chalet")</f>
        <v>Chalets</v>
      </c>
      <c r="G46" s="31" t="str">
        <f>IF('à remplir, auszufüllen'!Langue=1,"Logements de groupe","Gruppenunterkunft")</f>
        <v>Logements de groupe</v>
      </c>
      <c r="H46" s="8" t="str">
        <f>IF('à remplir, auszufüllen'!Langue=1,"Camping","Camping")</f>
        <v>Camping</v>
      </c>
      <c r="I46" s="8" t="str">
        <f>IF('à remplir, auszufüllen'!Langue=1,"Somme","Total")</f>
        <v>Somme</v>
      </c>
    </row>
    <row r="47" spans="1:11" x14ac:dyDescent="0.2">
      <c r="E47" s="9" t="str">
        <f>IF('à remplir, auszufüllen'!Langue=1,"(nb de lits)","(Anz. Betten)")</f>
        <v>(nb de lits)</v>
      </c>
      <c r="F47" s="9" t="str">
        <f>E47</f>
        <v>(nb de lits)</v>
      </c>
      <c r="G47" s="9" t="str">
        <f>F47</f>
        <v>(nb de lits)</v>
      </c>
      <c r="H47" s="9" t="s">
        <v>6</v>
      </c>
      <c r="I47" s="9" t="str">
        <f>G47</f>
        <v>(nb de lits)</v>
      </c>
    </row>
    <row r="48" spans="1:11" ht="18" customHeight="1" x14ac:dyDescent="0.2">
      <c r="A48" s="32"/>
      <c r="B48" s="19"/>
      <c r="C48" s="20"/>
      <c r="D48" s="21" t="str">
        <f>IF('à remplir, auszufüllen'!Langue=1,"Raccordé aux égouts","mit Kanalisationsanschluss")</f>
        <v>Raccordé aux égouts</v>
      </c>
      <c r="E48" s="94">
        <v>287</v>
      </c>
      <c r="F48" s="94">
        <v>1380</v>
      </c>
      <c r="G48" s="94">
        <v>1264</v>
      </c>
      <c r="H48" s="94">
        <v>33000</v>
      </c>
      <c r="I48" s="71">
        <f>E48+F48+G48+(H48/75)</f>
        <v>3371</v>
      </c>
    </row>
    <row r="49" spans="1:10" ht="18" customHeight="1" x14ac:dyDescent="0.2">
      <c r="A49" s="32"/>
      <c r="B49" s="84"/>
      <c r="C49" s="85"/>
      <c r="D49" s="86" t="str">
        <f>IF('à remplir, auszufüllen'!Langue=1,"Assainissement individuel","mit individueller Abwasserreinigung")</f>
        <v>Assainissement individuel</v>
      </c>
      <c r="E49" s="95">
        <v>30</v>
      </c>
      <c r="F49" s="95">
        <v>380</v>
      </c>
      <c r="G49" s="95">
        <v>285</v>
      </c>
      <c r="H49" s="95">
        <v>8000</v>
      </c>
      <c r="I49" s="96">
        <f>E49+F49+G49+(H49/75)</f>
        <v>801.66666666666663</v>
      </c>
    </row>
    <row r="50" spans="1:10" ht="18" customHeight="1" x14ac:dyDescent="0.2">
      <c r="A50" s="32"/>
      <c r="B50" s="16"/>
      <c r="C50" s="17"/>
      <c r="D50" s="83" t="str">
        <f>IF('à remplir, auszufüllen'!Langue=1,"dont: assainissement individuel raccordable à terme","davon anschliessbar")</f>
        <v>dont: assainissement individuel raccordable à terme</v>
      </c>
      <c r="E50" s="97">
        <v>30</v>
      </c>
      <c r="F50" s="97">
        <v>380</v>
      </c>
      <c r="G50" s="97">
        <v>285</v>
      </c>
      <c r="H50" s="97">
        <v>8000</v>
      </c>
      <c r="I50" s="98">
        <f>E50+F50+G50+(H50/75)</f>
        <v>801.66666666666663</v>
      </c>
    </row>
    <row r="51" spans="1:10" ht="18" customHeight="1" x14ac:dyDescent="0.2">
      <c r="A51" s="32"/>
      <c r="B51" s="84"/>
      <c r="C51" s="85"/>
      <c r="D51" s="86" t="str">
        <f>IF('à remplir, auszufüllen'!Langue=1,"Sans assainissement individuel","ohne individuelle Abwasserreinigung")</f>
        <v>Sans assainissement individuel</v>
      </c>
      <c r="E51" s="95">
        <v>0</v>
      </c>
      <c r="F51" s="95">
        <v>5</v>
      </c>
      <c r="G51" s="95">
        <v>0</v>
      </c>
      <c r="H51" s="95">
        <v>0</v>
      </c>
      <c r="I51" s="96">
        <f>E51+F51+G51+(H51/75)</f>
        <v>5</v>
      </c>
    </row>
    <row r="52" spans="1:10" ht="18" customHeight="1" x14ac:dyDescent="0.2">
      <c r="A52" s="32"/>
      <c r="B52" s="16"/>
      <c r="C52" s="17"/>
      <c r="D52" s="83" t="str">
        <f>IF('à remplir, auszufüllen'!Langue=1,"dont: raccordable à terme","davon anschliessbar")</f>
        <v>dont: raccordable à terme</v>
      </c>
      <c r="E52" s="89">
        <v>0</v>
      </c>
      <c r="F52" s="89">
        <v>0</v>
      </c>
      <c r="G52" s="89">
        <v>0</v>
      </c>
      <c r="H52" s="89">
        <v>0</v>
      </c>
      <c r="I52" s="90">
        <f>E52+F52+G52+(H52/75)</f>
        <v>0</v>
      </c>
    </row>
    <row r="53" spans="1:10" ht="18" customHeight="1" x14ac:dyDescent="0.2">
      <c r="A53" s="32"/>
      <c r="B53" s="19"/>
      <c r="C53" s="20"/>
      <c r="D53" s="21" t="str">
        <f>IF('à remplir, auszufüllen'!Langue=1,"Total (nb de lits)"," Total (Anz. Betten)")</f>
        <v>Total (nb de lits)</v>
      </c>
      <c r="E53" s="87">
        <f>E48+E49+E51</f>
        <v>317</v>
      </c>
      <c r="F53" s="87">
        <f>F48+F49+F51</f>
        <v>1765</v>
      </c>
      <c r="G53" s="87">
        <f>G48+G49+G51</f>
        <v>1549</v>
      </c>
      <c r="H53" s="87">
        <f>H48+H49+H51</f>
        <v>41000</v>
      </c>
      <c r="I53" s="71">
        <f>I48+I49+I51</f>
        <v>4177.666666666667</v>
      </c>
    </row>
    <row r="54" spans="1:10" ht="18" customHeight="1" x14ac:dyDescent="0.2">
      <c r="A54" s="32"/>
      <c r="B54" s="19"/>
      <c r="C54" s="20"/>
      <c r="D54" s="82" t="str">
        <f>IF('à remplir, auszufüllen'!Langue=1,"raccordable à la STEP à terme","an ARA anschliessbar")</f>
        <v>raccordable à la STEP à terme</v>
      </c>
      <c r="E54" s="91">
        <f>E50+E52</f>
        <v>30</v>
      </c>
      <c r="F54" s="91">
        <f>F50+F52</f>
        <v>380</v>
      </c>
      <c r="G54" s="91">
        <f>G50+G52</f>
        <v>285</v>
      </c>
      <c r="H54" s="91">
        <f>H50+H52</f>
        <v>8000</v>
      </c>
      <c r="I54" s="90">
        <f>I50+I52</f>
        <v>801.66666666666663</v>
      </c>
    </row>
    <row r="56" spans="1:10" x14ac:dyDescent="0.2">
      <c r="B56" s="33" t="str">
        <f>IF('à remplir, auszufüllen'!Langue=1,"Définition:","Begriffe:")</f>
        <v>Définition:</v>
      </c>
      <c r="D56" s="34" t="str">
        <f>E46</f>
        <v>Hôtels</v>
      </c>
      <c r="E56" s="45" t="str">
        <f>IF('à remplir, auszufüllen'!Langue=1,"= hôtels, auberges, chambres d'hôte, bed&amp;breakfast, auberges de jeunesse, foyers, etc.","= Hotels, Pensionen, Gästezimmer, Bed&amp;breakfasts, Jugendherbergen, Heim etc.")</f>
        <v>= hôtels, auberges, chambres d'hôte, bed&amp;breakfast, auberges de jeunesse, foyers, etc.</v>
      </c>
    </row>
    <row r="57" spans="1:10" x14ac:dyDescent="0.2">
      <c r="D57" s="34" t="str">
        <f>F46</f>
        <v>Chalets</v>
      </c>
      <c r="E57" s="35" t="str">
        <f>IF('à remplir, auszufüllen'!Langue=1,"= chalets ou appartements de vacances","= Chalets, Ferienhäuser oder Ferienwohnungen")</f>
        <v>= chalets ou appartements de vacances</v>
      </c>
    </row>
    <row r="58" spans="1:10" x14ac:dyDescent="0.2">
      <c r="D58" s="34" t="str">
        <f>G46</f>
        <v>Logements de groupe</v>
      </c>
      <c r="E58" s="45" t="str">
        <f>IF('à remplir, auszufüllen'!Langue=1,"= abri PC, colonies de vacances, cabane d'altitude, etc.","= Zivilschutzanlagen, Lagerhäuser, Berghütten etc.")</f>
        <v>= abri PC, colonies de vacances, cabane d'altitude, etc.</v>
      </c>
    </row>
    <row r="62" spans="1:10" ht="18" x14ac:dyDescent="0.2">
      <c r="A62" s="6" t="str">
        <f>IF('à remplir, auszufüllen'!Langue=1,"4. Industrie, artisanat: caractérisation des eaux usées produites","4. Industrie, Gewerbe: Bestimmung der Eigenschaften des anfallenden Abwassers")</f>
        <v>4. Industrie, artisanat: caractérisation des eaux usées produites</v>
      </c>
    </row>
    <row r="63" spans="1:10" x14ac:dyDescent="0.2">
      <c r="A63" s="36"/>
    </row>
    <row r="64" spans="1:10" x14ac:dyDescent="0.2">
      <c r="A64" s="10"/>
      <c r="B64" s="37"/>
      <c r="C64" s="10"/>
      <c r="D64" s="99"/>
      <c r="E64" s="126" t="str">
        <f>IF('à remplir, auszufüllen'!Langue=1,"Caractéristiques des eaux usées","Abwassereigenschaften")</f>
        <v>Caractéristiques des eaux usées</v>
      </c>
      <c r="F64" s="127"/>
      <c r="G64" s="128"/>
      <c r="H64" s="129" t="str">
        <f>IF('à remplir, auszufüllen'!Langue=1,"Charge équivalente","Belastung in Einwohnergleichwerten")</f>
        <v>Charge équivalente</v>
      </c>
      <c r="I64" s="130"/>
      <c r="J64" s="131"/>
    </row>
    <row r="65" spans="1:10" x14ac:dyDescent="0.2">
      <c r="A65" s="132" t="str">
        <f>IF('à remplir, auszufüllen'!Langue=1,"Raison sociale","Name des Unternehmens/Betriebs")</f>
        <v>Raison sociale</v>
      </c>
      <c r="B65" s="133"/>
      <c r="C65" s="132" t="str">
        <f>IF('à remplir, auszufüllen'!Langue=1,"Type d'activité","Branche, Art der Betätigung")</f>
        <v>Type d'activité</v>
      </c>
      <c r="D65" s="133"/>
      <c r="E65" s="132" t="str">
        <f>IF('à remplir, auszufüllen'!Langue=1,"Composition","Zusammensetzung")</f>
        <v>Composition</v>
      </c>
      <c r="F65" s="134"/>
      <c r="G65" s="39" t="str">
        <f>IF('à remplir, auszufüllen'!Langue=1,"Volume (m3/j)","Volumen (m3/d)")</f>
        <v>Volume (m3/j)</v>
      </c>
      <c r="H65" s="43" t="str">
        <f>IF('à remplir, auszufüllen'!Langue=1,"EH DBO5","EW BSB5 ")</f>
        <v>EH DBO5</v>
      </c>
      <c r="I65" s="44" t="str">
        <f>IF('à remplir, auszufüllen'!Langue=1,"EH azote","EW Stickstoff")</f>
        <v>EH azote</v>
      </c>
      <c r="J65" s="39" t="str">
        <f>IF('à remplir, auszufüllen'!Langue=1,"EH phosphore","EW Phosphor")</f>
        <v>EH phosphore</v>
      </c>
    </row>
    <row r="66" spans="1:10" ht="24.95" customHeight="1" x14ac:dyDescent="0.2">
      <c r="A66" s="121" t="s">
        <v>285</v>
      </c>
      <c r="B66" s="122"/>
      <c r="C66" s="121" t="s">
        <v>287</v>
      </c>
      <c r="D66" s="122"/>
      <c r="E66" s="121"/>
      <c r="F66" s="122"/>
      <c r="G66" s="1">
        <v>7</v>
      </c>
      <c r="H66" s="2"/>
      <c r="I66" s="2"/>
      <c r="J66" s="2"/>
    </row>
    <row r="67" spans="1:10" ht="24.95" customHeight="1" x14ac:dyDescent="0.2">
      <c r="A67" s="120" t="s">
        <v>285</v>
      </c>
      <c r="B67" s="120"/>
      <c r="C67" s="120" t="s">
        <v>288</v>
      </c>
      <c r="D67" s="120"/>
      <c r="E67" s="120"/>
      <c r="F67" s="120"/>
      <c r="G67" s="1">
        <v>3.5</v>
      </c>
      <c r="H67" s="2"/>
      <c r="I67" s="2"/>
      <c r="J67" s="2"/>
    </row>
    <row r="68" spans="1:10" ht="24.95" customHeight="1" x14ac:dyDescent="0.2">
      <c r="A68" s="120" t="s">
        <v>285</v>
      </c>
      <c r="B68" s="120"/>
      <c r="C68" s="120" t="s">
        <v>289</v>
      </c>
      <c r="D68" s="120"/>
      <c r="E68" s="120"/>
      <c r="F68" s="120"/>
      <c r="G68" s="1">
        <v>7</v>
      </c>
      <c r="H68" s="2"/>
      <c r="I68" s="2"/>
      <c r="J68" s="2"/>
    </row>
    <row r="69" spans="1:10" ht="24.95" customHeight="1" x14ac:dyDescent="0.2">
      <c r="A69" s="120" t="s">
        <v>285</v>
      </c>
      <c r="B69" s="120"/>
      <c r="C69" s="120" t="s">
        <v>289</v>
      </c>
      <c r="D69" s="120"/>
      <c r="E69" s="120"/>
      <c r="F69" s="120"/>
      <c r="G69" s="1">
        <v>2</v>
      </c>
      <c r="H69" s="2"/>
      <c r="I69" s="2"/>
      <c r="J69" s="2"/>
    </row>
    <row r="70" spans="1:10" ht="24.95" customHeight="1" x14ac:dyDescent="0.2">
      <c r="A70" s="120" t="s">
        <v>285</v>
      </c>
      <c r="B70" s="120"/>
      <c r="C70" s="120" t="s">
        <v>284</v>
      </c>
      <c r="D70" s="120"/>
      <c r="E70" s="120"/>
      <c r="F70" s="120"/>
      <c r="G70" s="1">
        <v>5</v>
      </c>
      <c r="H70" s="2"/>
      <c r="I70" s="2"/>
      <c r="J70" s="2"/>
    </row>
    <row r="71" spans="1:10" ht="24.95" customHeight="1" x14ac:dyDescent="0.2">
      <c r="A71" s="120" t="s">
        <v>285</v>
      </c>
      <c r="B71" s="120"/>
      <c r="C71" s="120" t="s">
        <v>286</v>
      </c>
      <c r="D71" s="120"/>
      <c r="E71" s="120"/>
      <c r="F71" s="120"/>
      <c r="G71" s="1">
        <v>10</v>
      </c>
      <c r="H71" s="2">
        <v>100</v>
      </c>
      <c r="I71" s="2"/>
      <c r="J71" s="2"/>
    </row>
    <row r="72" spans="1:10" ht="24.95" customHeight="1" x14ac:dyDescent="0.2">
      <c r="A72" s="120"/>
      <c r="B72" s="120"/>
      <c r="C72" s="120"/>
      <c r="D72" s="120"/>
      <c r="E72" s="120"/>
      <c r="F72" s="120"/>
      <c r="G72" s="1"/>
      <c r="H72" s="2"/>
      <c r="I72" s="2"/>
      <c r="J72" s="2"/>
    </row>
    <row r="73" spans="1:10" ht="24.95" customHeight="1" x14ac:dyDescent="0.2">
      <c r="A73" s="120"/>
      <c r="B73" s="120"/>
      <c r="C73" s="120"/>
      <c r="D73" s="120"/>
      <c r="E73" s="120"/>
      <c r="F73" s="120"/>
      <c r="G73" s="1"/>
      <c r="H73" s="2"/>
      <c r="I73" s="2"/>
      <c r="J73" s="2"/>
    </row>
    <row r="74" spans="1:10" ht="24.95" customHeight="1" x14ac:dyDescent="0.2">
      <c r="A74" s="120"/>
      <c r="B74" s="120"/>
      <c r="C74" s="120"/>
      <c r="D74" s="120"/>
      <c r="E74" s="120"/>
      <c r="F74" s="120"/>
      <c r="G74" s="1"/>
      <c r="H74" s="2"/>
      <c r="I74" s="2"/>
      <c r="J74" s="2"/>
    </row>
    <row r="75" spans="1:10" ht="24.95" customHeight="1" x14ac:dyDescent="0.2">
      <c r="A75" s="120"/>
      <c r="B75" s="120"/>
      <c r="C75" s="120"/>
      <c r="D75" s="120"/>
      <c r="E75" s="120"/>
      <c r="F75" s="120"/>
      <c r="G75" s="1"/>
      <c r="H75" s="2"/>
      <c r="I75" s="2"/>
      <c r="J75" s="2"/>
    </row>
    <row r="76" spans="1:10" ht="24.95" customHeight="1" x14ac:dyDescent="0.2">
      <c r="A76" s="120"/>
      <c r="B76" s="120"/>
      <c r="C76" s="120"/>
      <c r="D76" s="120"/>
      <c r="E76" s="120"/>
      <c r="F76" s="120"/>
      <c r="G76" s="1"/>
      <c r="H76" s="2"/>
      <c r="I76" s="2"/>
      <c r="J76" s="2"/>
    </row>
    <row r="77" spans="1:10" ht="24.95" customHeight="1" x14ac:dyDescent="0.2">
      <c r="A77" s="120"/>
      <c r="B77" s="120"/>
      <c r="C77" s="120"/>
      <c r="D77" s="120"/>
      <c r="E77" s="120"/>
      <c r="F77" s="120"/>
      <c r="G77" s="1"/>
      <c r="H77" s="2"/>
      <c r="I77" s="2"/>
      <c r="J77" s="2"/>
    </row>
    <row r="83" spans="3:6" x14ac:dyDescent="0.2">
      <c r="D83" s="4"/>
    </row>
    <row r="84" spans="3:6" x14ac:dyDescent="0.2">
      <c r="D84" s="4"/>
    </row>
    <row r="85" spans="3:6" x14ac:dyDescent="0.2">
      <c r="D85" s="4"/>
      <c r="E85" s="4"/>
      <c r="F85" s="49"/>
    </row>
    <row r="86" spans="3:6" x14ac:dyDescent="0.2">
      <c r="D86" s="4"/>
      <c r="E86" s="4"/>
      <c r="F86" s="49"/>
    </row>
    <row r="87" spans="3:6" x14ac:dyDescent="0.2">
      <c r="D87" s="4"/>
      <c r="E87" s="4"/>
      <c r="F87" s="52"/>
    </row>
    <row r="88" spans="3:6" x14ac:dyDescent="0.2">
      <c r="D88" s="4"/>
      <c r="E88" s="4"/>
      <c r="F88" s="52"/>
    </row>
    <row r="89" spans="3:6" x14ac:dyDescent="0.2">
      <c r="D89" s="4"/>
      <c r="E89" s="4"/>
      <c r="F89" s="52"/>
    </row>
    <row r="90" spans="3:6" x14ac:dyDescent="0.2">
      <c r="D90" s="4"/>
      <c r="E90" s="4"/>
      <c r="F90" s="52"/>
    </row>
    <row r="91" spans="3:6" x14ac:dyDescent="0.2">
      <c r="D91" s="4"/>
      <c r="E91" s="4"/>
      <c r="F91" s="52"/>
    </row>
    <row r="92" spans="3:6" x14ac:dyDescent="0.2">
      <c r="C92" s="52"/>
      <c r="D92" s="51"/>
      <c r="E92" s="51"/>
      <c r="F92" s="52"/>
    </row>
  </sheetData>
  <sheetProtection sheet="1" objects="1" scenarios="1"/>
  <mergeCells count="49">
    <mergeCell ref="A8:C8"/>
    <mergeCell ref="D8:F8"/>
    <mergeCell ref="A5:B5"/>
    <mergeCell ref="C5:F5"/>
    <mergeCell ref="A6:C6"/>
    <mergeCell ref="D6:F6"/>
    <mergeCell ref="D7:F7"/>
    <mergeCell ref="D9:F9"/>
    <mergeCell ref="E64:G64"/>
    <mergeCell ref="H64:J64"/>
    <mergeCell ref="A65:B65"/>
    <mergeCell ref="C65:D65"/>
    <mergeCell ref="E65:F65"/>
    <mergeCell ref="A66:B66"/>
    <mergeCell ref="C66:D66"/>
    <mergeCell ref="E66:F66"/>
    <mergeCell ref="A67:B67"/>
    <mergeCell ref="C67:D67"/>
    <mergeCell ref="E67:F67"/>
    <mergeCell ref="A68:B68"/>
    <mergeCell ref="C68:D68"/>
    <mergeCell ref="E68:F68"/>
    <mergeCell ref="A69:B69"/>
    <mergeCell ref="C69:D69"/>
    <mergeCell ref="E69:F69"/>
    <mergeCell ref="A70:B70"/>
    <mergeCell ref="C70:D70"/>
    <mergeCell ref="E70:F70"/>
    <mergeCell ref="A71:B71"/>
    <mergeCell ref="C71:D71"/>
    <mergeCell ref="E71:F71"/>
    <mergeCell ref="A72:B72"/>
    <mergeCell ref="C72:D72"/>
    <mergeCell ref="E72:F72"/>
    <mergeCell ref="A73:B73"/>
    <mergeCell ref="C73:D73"/>
    <mergeCell ref="E73:F73"/>
    <mergeCell ref="A74:B74"/>
    <mergeCell ref="C74:D74"/>
    <mergeCell ref="E74:F74"/>
    <mergeCell ref="A75:B75"/>
    <mergeCell ref="C75:D75"/>
    <mergeCell ref="E75:F75"/>
    <mergeCell ref="A76:B76"/>
    <mergeCell ref="C76:D76"/>
    <mergeCell ref="E76:F76"/>
    <mergeCell ref="A77:B77"/>
    <mergeCell ref="C77:D77"/>
    <mergeCell ref="E77:F77"/>
  </mergeCells>
  <conditionalFormatting sqref="F39">
    <cfRule type="cellIs" dxfId="15" priority="17" stopIfTrue="1" operator="equal">
      <formula>$F$31</formula>
    </cfRule>
    <cfRule type="cellIs" dxfId="14" priority="18" stopIfTrue="1" operator="notEqual">
      <formula>$F$31</formula>
    </cfRule>
  </conditionalFormatting>
  <conditionalFormatting sqref="G39">
    <cfRule type="cellIs" dxfId="13" priority="19" stopIfTrue="1" operator="equal">
      <formula>$G$31</formula>
    </cfRule>
    <cfRule type="cellIs" dxfId="12" priority="20" stopIfTrue="1" operator="notEqual">
      <formula>$G$31</formula>
    </cfRule>
  </conditionalFormatting>
  <conditionalFormatting sqref="F33">
    <cfRule type="cellIs" dxfId="11" priority="15" stopIfTrue="1" operator="greaterThan">
      <formula>$F$31</formula>
    </cfRule>
  </conditionalFormatting>
  <conditionalFormatting sqref="F34">
    <cfRule type="cellIs" dxfId="10" priority="14" stopIfTrue="1" operator="greaterThan">
      <formula>$F$33</formula>
    </cfRule>
  </conditionalFormatting>
  <conditionalFormatting sqref="F37">
    <cfRule type="cellIs" dxfId="9" priority="13" stopIfTrue="1" operator="greaterThan">
      <formula>$F$36</formula>
    </cfRule>
  </conditionalFormatting>
  <conditionalFormatting sqref="E50">
    <cfRule type="cellIs" dxfId="0" priority="9" stopIfTrue="1" operator="greaterThan">
      <formula>$E$49</formula>
    </cfRule>
  </conditionalFormatting>
  <conditionalFormatting sqref="E52">
    <cfRule type="cellIs" dxfId="8" priority="8" stopIfTrue="1" operator="greaterThan">
      <formula>E$37</formula>
    </cfRule>
  </conditionalFormatting>
  <conditionalFormatting sqref="F30">
    <cfRule type="cellIs" dxfId="7" priority="7" stopIfTrue="1" operator="greaterThan">
      <formula>$F$29</formula>
    </cfRule>
  </conditionalFormatting>
  <conditionalFormatting sqref="F50">
    <cfRule type="cellIs" dxfId="6" priority="6" stopIfTrue="1" operator="greaterThan">
      <formula>$F$49</formula>
    </cfRule>
  </conditionalFormatting>
  <conditionalFormatting sqref="G50">
    <cfRule type="cellIs" dxfId="5" priority="5" stopIfTrue="1" operator="greaterThan">
      <formula>$G$49</formula>
    </cfRule>
  </conditionalFormatting>
  <conditionalFormatting sqref="H50">
    <cfRule type="cellIs" dxfId="4" priority="4" stopIfTrue="1" operator="greaterThan">
      <formula>$H$49</formula>
    </cfRule>
  </conditionalFormatting>
  <conditionalFormatting sqref="F52">
    <cfRule type="cellIs" dxfId="3" priority="3" stopIfTrue="1" operator="greaterThan">
      <formula>$F$51</formula>
    </cfRule>
  </conditionalFormatting>
  <conditionalFormatting sqref="G52">
    <cfRule type="cellIs" dxfId="2" priority="2" stopIfTrue="1" operator="greaterThan">
      <formula>$G$51</formula>
    </cfRule>
  </conditionalFormatting>
  <conditionalFormatting sqref="H52">
    <cfRule type="cellIs" dxfId="1" priority="1" stopIfTrue="1" operator="greaterThan">
      <formula>$H$51</formula>
    </cfRule>
  </conditionalFormatting>
  <hyperlinks>
    <hyperlink ref="D19" r:id="rId1"/>
    <hyperlink ref="D23" r:id="rId2"/>
  </hyperlinks>
  <pageMargins left="0.78740157499999996" right="0.59" top="0.67" bottom="0.49" header="0.4921259845" footer="0.28000000000000003"/>
  <pageSetup paperSize="9" scale="51" orientation="portrait" r:id="rId3"/>
  <headerFooter alignWithMargins="0">
    <oddFooter>&amp;L&amp;"Arial,Kursiv"&amp;8&amp;F&amp;R&amp;"Arial,Kursiv"&amp;8SPE  PM, DO 23.11.11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6" name="Drop Down 1">
              <controlPr locked="0" defaultSize="0" autoLine="0" autoPict="0">
                <anchor moveWithCells="1">
                  <from>
                    <xdr:col>1</xdr:col>
                    <xdr:colOff>57150</xdr:colOff>
                    <xdr:row>0</xdr:row>
                    <xdr:rowOff>28575</xdr:rowOff>
                  </from>
                  <to>
                    <xdr:col>1</xdr:col>
                    <xdr:colOff>676275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'N°Commune, Gemeindenr'!$A$4:$A$137</xm:f>
          </x14:formula1>
          <xm:sqref>C5:F5</xm:sqref>
        </x14:dataValidation>
        <x14:dataValidation type="list" allowBlank="1" showInputMessage="1" showErrorMessage="1">
          <x14:formula1>
            <xm:f>'Liste STEP'!$A$2:$A$79</xm:f>
          </x14:formula1>
          <xm:sqref>D7:F7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23.42578125" style="102" bestFit="1" customWidth="1"/>
    <col min="2" max="2" width="7.85546875" style="102" bestFit="1" customWidth="1"/>
    <col min="3" max="16384" width="11.42578125" style="102"/>
  </cols>
  <sheetData>
    <row r="1" spans="1:3" x14ac:dyDescent="0.25">
      <c r="A1" s="101" t="s">
        <v>290</v>
      </c>
      <c r="B1" s="101" t="s">
        <v>291</v>
      </c>
      <c r="C1" s="101"/>
    </row>
    <row r="2" spans="1:3" x14ac:dyDescent="0.25">
      <c r="A2" s="102" t="s">
        <v>32</v>
      </c>
      <c r="B2" s="102" t="s">
        <v>292</v>
      </c>
    </row>
    <row r="3" spans="1:3" x14ac:dyDescent="0.25">
      <c r="A3" s="102" t="s">
        <v>293</v>
      </c>
      <c r="B3" s="102" t="s">
        <v>294</v>
      </c>
    </row>
    <row r="4" spans="1:3" x14ac:dyDescent="0.25">
      <c r="A4" s="102" t="s">
        <v>295</v>
      </c>
      <c r="B4" s="102" t="s">
        <v>296</v>
      </c>
    </row>
    <row r="5" spans="1:3" x14ac:dyDescent="0.25">
      <c r="A5" s="102" t="s">
        <v>297</v>
      </c>
      <c r="B5" s="102" t="s">
        <v>298</v>
      </c>
    </row>
    <row r="6" spans="1:3" x14ac:dyDescent="0.25">
      <c r="A6" s="102" t="s">
        <v>42</v>
      </c>
      <c r="B6" s="102" t="s">
        <v>299</v>
      </c>
    </row>
    <row r="7" spans="1:3" x14ac:dyDescent="0.25">
      <c r="A7" s="102" t="s">
        <v>300</v>
      </c>
      <c r="B7" s="102" t="s">
        <v>301</v>
      </c>
    </row>
    <row r="8" spans="1:3" x14ac:dyDescent="0.25">
      <c r="A8" s="102" t="s">
        <v>44</v>
      </c>
      <c r="B8" s="102" t="s">
        <v>302</v>
      </c>
    </row>
    <row r="9" spans="1:3" x14ac:dyDescent="0.25">
      <c r="A9" s="102" t="s">
        <v>48</v>
      </c>
      <c r="B9" s="102" t="s">
        <v>303</v>
      </c>
    </row>
    <row r="10" spans="1:3" x14ac:dyDescent="0.25">
      <c r="A10" s="102" t="s">
        <v>304</v>
      </c>
      <c r="B10" s="102" t="s">
        <v>305</v>
      </c>
    </row>
    <row r="11" spans="1:3" x14ac:dyDescent="0.25">
      <c r="A11" s="102" t="s">
        <v>306</v>
      </c>
      <c r="B11" s="102" t="s">
        <v>307</v>
      </c>
    </row>
    <row r="12" spans="1:3" x14ac:dyDescent="0.25">
      <c r="A12" s="102" t="s">
        <v>308</v>
      </c>
      <c r="B12" s="102" t="s">
        <v>309</v>
      </c>
    </row>
    <row r="13" spans="1:3" x14ac:dyDescent="0.25">
      <c r="A13" s="102" t="s">
        <v>310</v>
      </c>
      <c r="B13" s="102" t="s">
        <v>311</v>
      </c>
    </row>
    <row r="14" spans="1:3" x14ac:dyDescent="0.25">
      <c r="A14" s="102" t="s">
        <v>62</v>
      </c>
      <c r="B14" s="102" t="s">
        <v>312</v>
      </c>
    </row>
    <row r="15" spans="1:3" x14ac:dyDescent="0.25">
      <c r="A15" s="102" t="s">
        <v>64</v>
      </c>
      <c r="B15" s="102" t="s">
        <v>313</v>
      </c>
    </row>
    <row r="16" spans="1:3" x14ac:dyDescent="0.25">
      <c r="A16" s="102" t="s">
        <v>314</v>
      </c>
      <c r="B16" s="102" t="s">
        <v>315</v>
      </c>
    </row>
    <row r="17" spans="1:2" x14ac:dyDescent="0.25">
      <c r="A17" s="102" t="s">
        <v>316</v>
      </c>
      <c r="B17" s="102" t="s">
        <v>317</v>
      </c>
    </row>
    <row r="18" spans="1:2" x14ac:dyDescent="0.25">
      <c r="A18" s="102" t="s">
        <v>72</v>
      </c>
      <c r="B18" s="102" t="s">
        <v>318</v>
      </c>
    </row>
    <row r="19" spans="1:2" x14ac:dyDescent="0.25">
      <c r="A19" s="102" t="s">
        <v>319</v>
      </c>
      <c r="B19" s="102" t="s">
        <v>320</v>
      </c>
    </row>
    <row r="20" spans="1:2" x14ac:dyDescent="0.25">
      <c r="A20" s="102" t="s">
        <v>321</v>
      </c>
      <c r="B20" s="102" t="s">
        <v>322</v>
      </c>
    </row>
    <row r="21" spans="1:2" x14ac:dyDescent="0.25">
      <c r="A21" s="102" t="s">
        <v>84</v>
      </c>
      <c r="B21" s="102" t="s">
        <v>323</v>
      </c>
    </row>
    <row r="22" spans="1:2" x14ac:dyDescent="0.25">
      <c r="A22" s="102" t="s">
        <v>86</v>
      </c>
      <c r="B22" s="102" t="s">
        <v>324</v>
      </c>
    </row>
    <row r="23" spans="1:2" x14ac:dyDescent="0.25">
      <c r="A23" s="102" t="s">
        <v>92</v>
      </c>
      <c r="B23" s="102" t="s">
        <v>325</v>
      </c>
    </row>
    <row r="24" spans="1:2" x14ac:dyDescent="0.25">
      <c r="A24" s="102" t="s">
        <v>326</v>
      </c>
      <c r="B24" s="102" t="s">
        <v>327</v>
      </c>
    </row>
    <row r="25" spans="1:2" x14ac:dyDescent="0.25">
      <c r="A25" s="102" t="s">
        <v>94</v>
      </c>
      <c r="B25" s="102" t="s">
        <v>328</v>
      </c>
    </row>
    <row r="26" spans="1:2" x14ac:dyDescent="0.25">
      <c r="A26" s="102" t="s">
        <v>96</v>
      </c>
      <c r="B26" s="102" t="s">
        <v>329</v>
      </c>
    </row>
    <row r="27" spans="1:2" x14ac:dyDescent="0.25">
      <c r="A27" s="102" t="s">
        <v>330</v>
      </c>
      <c r="B27" s="102" t="s">
        <v>331</v>
      </c>
    </row>
    <row r="28" spans="1:2" x14ac:dyDescent="0.25">
      <c r="A28" s="102" t="s">
        <v>332</v>
      </c>
      <c r="B28" s="102" t="s">
        <v>333</v>
      </c>
    </row>
    <row r="29" spans="1:2" x14ac:dyDescent="0.25">
      <c r="A29" s="102" t="s">
        <v>120</v>
      </c>
      <c r="B29" s="102" t="s">
        <v>334</v>
      </c>
    </row>
    <row r="30" spans="1:2" x14ac:dyDescent="0.25">
      <c r="A30" s="102" t="s">
        <v>335</v>
      </c>
      <c r="B30" s="102" t="s">
        <v>336</v>
      </c>
    </row>
    <row r="31" spans="1:2" x14ac:dyDescent="0.25">
      <c r="A31" s="102" t="s">
        <v>337</v>
      </c>
      <c r="B31" s="102" t="s">
        <v>338</v>
      </c>
    </row>
    <row r="32" spans="1:2" x14ac:dyDescent="0.25">
      <c r="A32" s="102" t="s">
        <v>122</v>
      </c>
      <c r="B32" s="102" t="s">
        <v>339</v>
      </c>
    </row>
    <row r="33" spans="1:2" x14ac:dyDescent="0.25">
      <c r="A33" s="102" t="s">
        <v>124</v>
      </c>
      <c r="B33" s="102" t="s">
        <v>340</v>
      </c>
    </row>
    <row r="34" spans="1:2" x14ac:dyDescent="0.25">
      <c r="A34" s="102" t="s">
        <v>341</v>
      </c>
      <c r="B34" s="102" t="s">
        <v>342</v>
      </c>
    </row>
    <row r="35" spans="1:2" x14ac:dyDescent="0.25">
      <c r="A35" s="102" t="s">
        <v>128</v>
      </c>
      <c r="B35" s="102" t="s">
        <v>343</v>
      </c>
    </row>
    <row r="36" spans="1:2" x14ac:dyDescent="0.25">
      <c r="A36" s="102" t="s">
        <v>136</v>
      </c>
      <c r="B36" s="102" t="s">
        <v>344</v>
      </c>
    </row>
    <row r="37" spans="1:2" x14ac:dyDescent="0.25">
      <c r="A37" s="102" t="s">
        <v>345</v>
      </c>
      <c r="B37" s="102" t="s">
        <v>346</v>
      </c>
    </row>
    <row r="38" spans="1:2" x14ac:dyDescent="0.25">
      <c r="A38" s="102" t="s">
        <v>140</v>
      </c>
      <c r="B38" s="102" t="s">
        <v>347</v>
      </c>
    </row>
    <row r="39" spans="1:2" x14ac:dyDescent="0.25">
      <c r="A39" s="102" t="s">
        <v>7</v>
      </c>
      <c r="B39" s="102" t="s">
        <v>348</v>
      </c>
    </row>
    <row r="40" spans="1:2" x14ac:dyDescent="0.25">
      <c r="A40" s="102" t="s">
        <v>349</v>
      </c>
      <c r="B40" s="102" t="s">
        <v>350</v>
      </c>
    </row>
    <row r="41" spans="1:2" x14ac:dyDescent="0.25">
      <c r="A41" s="102" t="s">
        <v>351</v>
      </c>
      <c r="B41" s="102" t="s">
        <v>352</v>
      </c>
    </row>
    <row r="42" spans="1:2" x14ac:dyDescent="0.25">
      <c r="A42" s="102" t="s">
        <v>149</v>
      </c>
      <c r="B42" s="102" t="s">
        <v>353</v>
      </c>
    </row>
    <row r="43" spans="1:2" x14ac:dyDescent="0.25">
      <c r="A43" s="102" t="s">
        <v>354</v>
      </c>
      <c r="B43" s="102" t="s">
        <v>355</v>
      </c>
    </row>
    <row r="44" spans="1:2" x14ac:dyDescent="0.25">
      <c r="A44" s="102" t="s">
        <v>356</v>
      </c>
      <c r="B44" s="102" t="s">
        <v>357</v>
      </c>
    </row>
    <row r="45" spans="1:2" x14ac:dyDescent="0.25">
      <c r="A45" s="102" t="s">
        <v>358</v>
      </c>
      <c r="B45" s="102" t="s">
        <v>359</v>
      </c>
    </row>
    <row r="46" spans="1:2" x14ac:dyDescent="0.25">
      <c r="A46" s="102" t="s">
        <v>178</v>
      </c>
      <c r="B46" s="102" t="s">
        <v>360</v>
      </c>
    </row>
    <row r="47" spans="1:2" x14ac:dyDescent="0.25">
      <c r="A47" s="102" t="s">
        <v>361</v>
      </c>
      <c r="B47" s="102" t="s">
        <v>362</v>
      </c>
    </row>
    <row r="48" spans="1:2" x14ac:dyDescent="0.25">
      <c r="A48" s="102" t="s">
        <v>188</v>
      </c>
      <c r="B48" s="102" t="s">
        <v>363</v>
      </c>
    </row>
    <row r="49" spans="1:2" x14ac:dyDescent="0.25">
      <c r="A49" s="102" t="s">
        <v>364</v>
      </c>
      <c r="B49" s="102" t="s">
        <v>365</v>
      </c>
    </row>
    <row r="50" spans="1:2" x14ac:dyDescent="0.25">
      <c r="A50" s="102" t="s">
        <v>202</v>
      </c>
      <c r="B50" s="102" t="s">
        <v>366</v>
      </c>
    </row>
    <row r="51" spans="1:2" x14ac:dyDescent="0.25">
      <c r="A51" s="102" t="s">
        <v>210</v>
      </c>
      <c r="B51" s="102" t="s">
        <v>367</v>
      </c>
    </row>
    <row r="52" spans="1:2" x14ac:dyDescent="0.25">
      <c r="A52" s="102" t="s">
        <v>368</v>
      </c>
      <c r="B52" s="102" t="s">
        <v>369</v>
      </c>
    </row>
    <row r="53" spans="1:2" x14ac:dyDescent="0.25">
      <c r="A53" s="102" t="s">
        <v>370</v>
      </c>
      <c r="B53" s="102" t="s">
        <v>371</v>
      </c>
    </row>
    <row r="54" spans="1:2" x14ac:dyDescent="0.25">
      <c r="A54" s="102" t="s">
        <v>216</v>
      </c>
      <c r="B54" s="102" t="s">
        <v>372</v>
      </c>
    </row>
    <row r="55" spans="1:2" x14ac:dyDescent="0.25">
      <c r="A55" s="102" t="s">
        <v>373</v>
      </c>
      <c r="B55" s="102" t="s">
        <v>374</v>
      </c>
    </row>
    <row r="56" spans="1:2" x14ac:dyDescent="0.25">
      <c r="A56" s="102" t="s">
        <v>375</v>
      </c>
      <c r="B56" s="102" t="s">
        <v>376</v>
      </c>
    </row>
    <row r="57" spans="1:2" x14ac:dyDescent="0.25">
      <c r="A57" s="102" t="s">
        <v>377</v>
      </c>
      <c r="B57" s="102" t="s">
        <v>378</v>
      </c>
    </row>
    <row r="58" spans="1:2" x14ac:dyDescent="0.25">
      <c r="A58" s="102" t="s">
        <v>379</v>
      </c>
      <c r="B58" s="102" t="s">
        <v>380</v>
      </c>
    </row>
    <row r="59" spans="1:2" x14ac:dyDescent="0.25">
      <c r="A59" s="102" t="s">
        <v>220</v>
      </c>
      <c r="B59" s="102" t="s">
        <v>381</v>
      </c>
    </row>
    <row r="60" spans="1:2" x14ac:dyDescent="0.25">
      <c r="A60" s="102" t="s">
        <v>382</v>
      </c>
      <c r="B60" s="102" t="s">
        <v>383</v>
      </c>
    </row>
    <row r="61" spans="1:2" x14ac:dyDescent="0.25">
      <c r="A61" s="102" t="s">
        <v>226</v>
      </c>
      <c r="B61" s="102" t="s">
        <v>384</v>
      </c>
    </row>
    <row r="62" spans="1:2" x14ac:dyDescent="0.25">
      <c r="A62" s="102" t="s">
        <v>230</v>
      </c>
      <c r="B62" s="102" t="s">
        <v>385</v>
      </c>
    </row>
    <row r="63" spans="1:2" x14ac:dyDescent="0.25">
      <c r="A63" s="102" t="s">
        <v>386</v>
      </c>
      <c r="B63" s="102" t="s">
        <v>387</v>
      </c>
    </row>
    <row r="64" spans="1:2" x14ac:dyDescent="0.25">
      <c r="A64" s="102" t="s">
        <v>388</v>
      </c>
      <c r="B64" s="102" t="s">
        <v>389</v>
      </c>
    </row>
    <row r="65" spans="1:2" x14ac:dyDescent="0.25">
      <c r="A65" s="102" t="s">
        <v>390</v>
      </c>
      <c r="B65" s="102" t="s">
        <v>391</v>
      </c>
    </row>
    <row r="66" spans="1:2" x14ac:dyDescent="0.25">
      <c r="A66" s="102" t="s">
        <v>233</v>
      </c>
      <c r="B66" s="102" t="s">
        <v>392</v>
      </c>
    </row>
    <row r="67" spans="1:2" x14ac:dyDescent="0.25">
      <c r="A67" s="102" t="s">
        <v>241</v>
      </c>
      <c r="B67" s="102" t="s">
        <v>393</v>
      </c>
    </row>
    <row r="68" spans="1:2" x14ac:dyDescent="0.25">
      <c r="A68" s="102" t="s">
        <v>243</v>
      </c>
      <c r="B68" s="102" t="s">
        <v>394</v>
      </c>
    </row>
    <row r="69" spans="1:2" x14ac:dyDescent="0.25">
      <c r="A69" s="102" t="s">
        <v>395</v>
      </c>
      <c r="B69" s="102" t="s">
        <v>396</v>
      </c>
    </row>
    <row r="70" spans="1:2" x14ac:dyDescent="0.25">
      <c r="A70" s="102" t="s">
        <v>246</v>
      </c>
      <c r="B70" s="102" t="s">
        <v>397</v>
      </c>
    </row>
    <row r="71" spans="1:2" x14ac:dyDescent="0.25">
      <c r="A71" s="102" t="s">
        <v>398</v>
      </c>
      <c r="B71" s="102" t="s">
        <v>399</v>
      </c>
    </row>
    <row r="72" spans="1:2" x14ac:dyDescent="0.25">
      <c r="A72" s="102" t="s">
        <v>250</v>
      </c>
      <c r="B72" s="102" t="s">
        <v>400</v>
      </c>
    </row>
    <row r="73" spans="1:2" x14ac:dyDescent="0.25">
      <c r="A73" s="102" t="s">
        <v>401</v>
      </c>
      <c r="B73" s="102" t="s">
        <v>402</v>
      </c>
    </row>
    <row r="74" spans="1:2" x14ac:dyDescent="0.25">
      <c r="A74" s="102" t="s">
        <v>266</v>
      </c>
      <c r="B74" s="102" t="s">
        <v>403</v>
      </c>
    </row>
    <row r="75" spans="1:2" x14ac:dyDescent="0.25">
      <c r="A75" s="102" t="s">
        <v>404</v>
      </c>
      <c r="B75" s="102" t="s">
        <v>405</v>
      </c>
    </row>
    <row r="76" spans="1:2" x14ac:dyDescent="0.25">
      <c r="A76" s="102" t="s">
        <v>274</v>
      </c>
      <c r="B76" s="102" t="s">
        <v>406</v>
      </c>
    </row>
    <row r="77" spans="1:2" x14ac:dyDescent="0.25">
      <c r="A77" s="102" t="s">
        <v>276</v>
      </c>
      <c r="B77" s="102" t="s">
        <v>407</v>
      </c>
    </row>
    <row r="78" spans="1:2" x14ac:dyDescent="0.25">
      <c r="A78" s="102" t="s">
        <v>280</v>
      </c>
      <c r="B78" s="102" t="s">
        <v>408</v>
      </c>
    </row>
    <row r="79" spans="1:2" x14ac:dyDescent="0.25">
      <c r="A79" s="102" t="s">
        <v>409</v>
      </c>
      <c r="B79" s="102" t="s">
        <v>410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0"/>
  <sheetViews>
    <sheetView zoomScaleNormal="100" workbookViewId="0">
      <pane ySplit="3" topLeftCell="A105" activePane="bottomLeft" state="frozen"/>
      <selection pane="bottomLeft" activeCell="A4" sqref="A4:A137"/>
    </sheetView>
  </sheetViews>
  <sheetFormatPr baseColWidth="10" defaultRowHeight="12.75" x14ac:dyDescent="0.2"/>
  <cols>
    <col min="1" max="1" width="16" customWidth="1"/>
    <col min="5" max="5" width="12.5703125" bestFit="1" customWidth="1"/>
  </cols>
  <sheetData>
    <row r="1" spans="1:7" ht="15" x14ac:dyDescent="0.2">
      <c r="B1" s="142" t="s">
        <v>12</v>
      </c>
      <c r="C1" s="142"/>
      <c r="D1" s="142"/>
      <c r="E1" s="142"/>
      <c r="F1" s="142"/>
      <c r="G1" s="142"/>
    </row>
    <row r="2" spans="1:7" x14ac:dyDescent="0.2">
      <c r="B2" s="53" t="s">
        <v>8</v>
      </c>
      <c r="C2" s="54">
        <v>41640</v>
      </c>
    </row>
    <row r="3" spans="1:7" s="55" customFormat="1" ht="18" customHeight="1" x14ac:dyDescent="0.2">
      <c r="A3" s="103" t="s">
        <v>16</v>
      </c>
      <c r="B3" s="103" t="s">
        <v>13</v>
      </c>
      <c r="C3" s="103" t="s">
        <v>14</v>
      </c>
      <c r="D3" s="103" t="s">
        <v>15</v>
      </c>
      <c r="E3" s="103" t="s">
        <v>17</v>
      </c>
    </row>
    <row r="4" spans="1:7" s="55" customFormat="1" ht="18" customHeight="1" x14ac:dyDescent="0.2">
      <c r="A4" s="104" t="s">
        <v>18</v>
      </c>
      <c r="B4" s="104">
        <v>6101</v>
      </c>
      <c r="C4" s="104">
        <v>75</v>
      </c>
      <c r="D4" s="104">
        <v>3951</v>
      </c>
      <c r="E4" s="105" t="s">
        <v>19</v>
      </c>
    </row>
    <row r="5" spans="1:7" s="55" customFormat="1" ht="18" customHeight="1" x14ac:dyDescent="0.2">
      <c r="A5" s="106" t="s">
        <v>20</v>
      </c>
      <c r="B5" s="106">
        <v>6081</v>
      </c>
      <c r="C5" s="106">
        <v>112</v>
      </c>
      <c r="D5" s="106">
        <v>1992</v>
      </c>
      <c r="E5" s="107" t="s">
        <v>21</v>
      </c>
    </row>
    <row r="6" spans="1:7" s="55" customFormat="1" ht="18" customHeight="1" x14ac:dyDescent="0.2">
      <c r="A6" s="104" t="s">
        <v>22</v>
      </c>
      <c r="B6" s="104">
        <v>6102</v>
      </c>
      <c r="C6" s="104">
        <v>76</v>
      </c>
      <c r="D6" s="104">
        <v>3955</v>
      </c>
      <c r="E6" s="105" t="s">
        <v>23</v>
      </c>
    </row>
    <row r="7" spans="1:7" s="55" customFormat="1" ht="18" customHeight="1" x14ac:dyDescent="0.2">
      <c r="A7" s="106" t="s">
        <v>24</v>
      </c>
      <c r="B7" s="106">
        <v>6252</v>
      </c>
      <c r="C7" s="106">
        <v>111</v>
      </c>
      <c r="D7" s="106">
        <v>3961</v>
      </c>
      <c r="E7" s="107" t="s">
        <v>25</v>
      </c>
    </row>
    <row r="8" spans="1:7" s="55" customFormat="1" ht="18" customHeight="1" x14ac:dyDescent="0.2">
      <c r="A8" s="104" t="s">
        <v>26</v>
      </c>
      <c r="B8" s="104">
        <v>6261</v>
      </c>
      <c r="C8" s="104">
        <v>121</v>
      </c>
      <c r="D8" s="104">
        <v>1974</v>
      </c>
      <c r="E8" s="105" t="s">
        <v>27</v>
      </c>
    </row>
    <row r="9" spans="1:7" s="55" customFormat="1" ht="18" customHeight="1" x14ac:dyDescent="0.2">
      <c r="A9" s="106" t="s">
        <v>28</v>
      </c>
      <c r="B9" s="106">
        <v>6021</v>
      </c>
      <c r="C9" s="106">
        <v>127</v>
      </c>
      <c r="D9" s="106">
        <v>1957</v>
      </c>
      <c r="E9" s="107" t="s">
        <v>29</v>
      </c>
    </row>
    <row r="10" spans="1:7" s="55" customFormat="1" ht="18" customHeight="1" x14ac:dyDescent="0.2">
      <c r="A10" s="104" t="s">
        <v>30</v>
      </c>
      <c r="B10" s="104">
        <v>6191</v>
      </c>
      <c r="C10" s="104">
        <v>63</v>
      </c>
      <c r="D10" s="104">
        <v>3938</v>
      </c>
      <c r="E10" s="105" t="s">
        <v>31</v>
      </c>
    </row>
    <row r="11" spans="1:7" s="55" customFormat="1" ht="18" customHeight="1" x14ac:dyDescent="0.2">
      <c r="A11" s="104" t="s">
        <v>33</v>
      </c>
      <c r="B11" s="104">
        <v>6082</v>
      </c>
      <c r="C11" s="104">
        <v>113</v>
      </c>
      <c r="D11" s="104">
        <v>1966</v>
      </c>
      <c r="E11" s="105" t="s">
        <v>34</v>
      </c>
    </row>
    <row r="12" spans="1:7" s="55" customFormat="1" ht="18" customHeight="1" x14ac:dyDescent="0.2">
      <c r="A12" s="106" t="s">
        <v>35</v>
      </c>
      <c r="B12" s="106">
        <v>6031</v>
      </c>
      <c r="C12" s="106">
        <v>143</v>
      </c>
      <c r="D12" s="106">
        <v>1934</v>
      </c>
      <c r="E12" s="107" t="s">
        <v>36</v>
      </c>
    </row>
    <row r="13" spans="1:7" s="55" customFormat="1" ht="18" customHeight="1" x14ac:dyDescent="0.2">
      <c r="A13" s="104" t="s">
        <v>37</v>
      </c>
      <c r="B13" s="104">
        <v>6281</v>
      </c>
      <c r="C13" s="104">
        <v>43</v>
      </c>
      <c r="D13" s="104">
        <v>3937</v>
      </c>
      <c r="E13" s="105" t="s">
        <v>38</v>
      </c>
    </row>
    <row r="14" spans="1:7" s="55" customFormat="1" ht="18" customHeight="1" x14ac:dyDescent="0.2">
      <c r="A14" s="106" t="s">
        <v>39</v>
      </c>
      <c r="B14" s="106">
        <v>6052</v>
      </c>
      <c r="C14" s="106">
        <v>2</v>
      </c>
      <c r="D14" s="106">
        <v>3997</v>
      </c>
      <c r="E14" s="107" t="s">
        <v>40</v>
      </c>
    </row>
    <row r="15" spans="1:7" s="55" customFormat="1" ht="18" customHeight="1" x14ac:dyDescent="0.2">
      <c r="A15" s="104" t="s">
        <v>411</v>
      </c>
      <c r="B15" s="104">
        <v>6205</v>
      </c>
      <c r="C15" s="104">
        <v>22</v>
      </c>
      <c r="D15" s="104">
        <v>3992</v>
      </c>
      <c r="E15" s="105" t="s">
        <v>41</v>
      </c>
    </row>
    <row r="16" spans="1:7" s="55" customFormat="1" ht="18" customHeight="1" x14ac:dyDescent="0.2">
      <c r="A16" s="106" t="s">
        <v>42</v>
      </c>
      <c r="B16" s="106">
        <v>6054</v>
      </c>
      <c r="C16" s="106">
        <v>4</v>
      </c>
      <c r="D16" s="106">
        <v>3996</v>
      </c>
      <c r="E16" s="107" t="s">
        <v>43</v>
      </c>
    </row>
    <row r="17" spans="1:5" s="55" customFormat="1" ht="18" customHeight="1" x14ac:dyDescent="0.2">
      <c r="A17" s="104" t="s">
        <v>44</v>
      </c>
      <c r="B17" s="104">
        <v>6172</v>
      </c>
      <c r="C17" s="104">
        <v>23</v>
      </c>
      <c r="D17" s="104">
        <v>3983</v>
      </c>
      <c r="E17" s="105" t="s">
        <v>45</v>
      </c>
    </row>
    <row r="18" spans="1:5" s="55" customFormat="1" ht="18" customHeight="1" x14ac:dyDescent="0.2">
      <c r="A18" s="108" t="s">
        <v>46</v>
      </c>
      <c r="B18" s="108">
        <v>6173</v>
      </c>
      <c r="C18" s="108">
        <v>24</v>
      </c>
      <c r="D18" s="108">
        <v>3982</v>
      </c>
      <c r="E18" s="109" t="s">
        <v>47</v>
      </c>
    </row>
    <row r="19" spans="1:5" s="55" customFormat="1" ht="18" customHeight="1" x14ac:dyDescent="0.2">
      <c r="A19" s="104" t="s">
        <v>48</v>
      </c>
      <c r="B19" s="104">
        <v>6192</v>
      </c>
      <c r="C19" s="104">
        <v>64</v>
      </c>
      <c r="D19" s="104">
        <v>3919</v>
      </c>
      <c r="E19" s="105" t="s">
        <v>49</v>
      </c>
    </row>
    <row r="20" spans="1:5" s="55" customFormat="1" ht="18" customHeight="1" x14ac:dyDescent="0.2">
      <c r="A20" s="108" t="s">
        <v>50</v>
      </c>
      <c r="B20" s="108">
        <v>6055</v>
      </c>
      <c r="C20" s="108">
        <v>5</v>
      </c>
      <c r="D20" s="108">
        <v>3981</v>
      </c>
      <c r="E20" s="109" t="s">
        <v>51</v>
      </c>
    </row>
    <row r="21" spans="1:5" s="55" customFormat="1" ht="18" customHeight="1" x14ac:dyDescent="0.2">
      <c r="A21" s="104" t="s">
        <v>52</v>
      </c>
      <c r="B21" s="104">
        <v>6032</v>
      </c>
      <c r="C21" s="104">
        <v>144</v>
      </c>
      <c r="D21" s="104">
        <v>1946</v>
      </c>
      <c r="E21" s="105" t="s">
        <v>53</v>
      </c>
    </row>
    <row r="22" spans="1:5" s="55" customFormat="1" ht="18" customHeight="1" x14ac:dyDescent="0.2">
      <c r="A22" s="108" t="s">
        <v>54</v>
      </c>
      <c r="B22" s="108">
        <v>6131</v>
      </c>
      <c r="C22" s="108">
        <v>132</v>
      </c>
      <c r="D22" s="108">
        <v>1932</v>
      </c>
      <c r="E22" s="109" t="s">
        <v>55</v>
      </c>
    </row>
    <row r="23" spans="1:5" s="55" customFormat="1" ht="18" customHeight="1" x14ac:dyDescent="0.2">
      <c r="A23" s="104" t="s">
        <v>56</v>
      </c>
      <c r="B23" s="104">
        <v>6002</v>
      </c>
      <c r="C23" s="104">
        <v>33</v>
      </c>
      <c r="D23" s="104">
        <v>3900</v>
      </c>
      <c r="E23" s="105" t="s">
        <v>57</v>
      </c>
    </row>
    <row r="24" spans="1:5" s="55" customFormat="1" ht="18" customHeight="1" x14ac:dyDescent="0.2">
      <c r="A24" s="108" t="s">
        <v>58</v>
      </c>
      <c r="B24" s="108">
        <v>6193</v>
      </c>
      <c r="C24" s="108">
        <v>65</v>
      </c>
      <c r="D24" s="108">
        <v>3935</v>
      </c>
      <c r="E24" s="109" t="s">
        <v>59</v>
      </c>
    </row>
    <row r="25" spans="1:5" s="55" customFormat="1" ht="18" customHeight="1" x14ac:dyDescent="0.2">
      <c r="A25" s="104" t="s">
        <v>60</v>
      </c>
      <c r="B25" s="104">
        <v>6232</v>
      </c>
      <c r="C25" s="104">
        <v>92</v>
      </c>
      <c r="D25" s="104">
        <v>3966</v>
      </c>
      <c r="E25" s="105" t="s">
        <v>61</v>
      </c>
    </row>
    <row r="26" spans="1:5" s="55" customFormat="1" ht="18" customHeight="1" x14ac:dyDescent="0.2">
      <c r="A26" s="108" t="s">
        <v>62</v>
      </c>
      <c r="B26" s="108">
        <v>6022</v>
      </c>
      <c r="C26" s="108">
        <v>128</v>
      </c>
      <c r="D26" s="108">
        <v>1955</v>
      </c>
      <c r="E26" s="109" t="s">
        <v>63</v>
      </c>
    </row>
    <row r="27" spans="1:5" s="55" customFormat="1" ht="18" customHeight="1" x14ac:dyDescent="0.2">
      <c r="A27" s="104" t="s">
        <v>64</v>
      </c>
      <c r="B27" s="104">
        <v>6151</v>
      </c>
      <c r="C27" s="104">
        <v>159</v>
      </c>
      <c r="D27" s="104">
        <v>1874</v>
      </c>
      <c r="E27" s="105" t="s">
        <v>65</v>
      </c>
    </row>
    <row r="28" spans="1:5" s="55" customFormat="1" ht="18" customHeight="1" x14ac:dyDescent="0.2">
      <c r="A28" s="108" t="s">
        <v>66</v>
      </c>
      <c r="B28" s="108">
        <v>6132</v>
      </c>
      <c r="C28" s="108">
        <v>133</v>
      </c>
      <c r="D28" s="108">
        <v>1906</v>
      </c>
      <c r="E28" s="109" t="s">
        <v>67</v>
      </c>
    </row>
    <row r="29" spans="1:5" s="55" customFormat="1" ht="18" customHeight="1" x14ac:dyDescent="0.2">
      <c r="A29" s="104" t="s">
        <v>68</v>
      </c>
      <c r="B29" s="104">
        <v>6234</v>
      </c>
      <c r="C29" s="104">
        <v>94</v>
      </c>
      <c r="D29" s="104">
        <v>3971</v>
      </c>
      <c r="E29" s="105" t="s">
        <v>69</v>
      </c>
    </row>
    <row r="30" spans="1:5" s="55" customFormat="1" ht="18" customHeight="1" x14ac:dyDescent="0.2">
      <c r="A30" s="108" t="s">
        <v>70</v>
      </c>
      <c r="B30" s="108">
        <v>6235</v>
      </c>
      <c r="C30" s="108">
        <v>95</v>
      </c>
      <c r="D30" s="108">
        <v>3965</v>
      </c>
      <c r="E30" s="109" t="s">
        <v>71</v>
      </c>
    </row>
    <row r="31" spans="1:5" s="55" customFormat="1" ht="18" customHeight="1" x14ac:dyDescent="0.2">
      <c r="A31" s="104" t="s">
        <v>72</v>
      </c>
      <c r="B31" s="104">
        <v>6152</v>
      </c>
      <c r="C31" s="104">
        <v>160</v>
      </c>
      <c r="D31" s="104">
        <v>1868</v>
      </c>
      <c r="E31" s="105" t="s">
        <v>73</v>
      </c>
    </row>
    <row r="32" spans="1:5" s="55" customFormat="1" ht="18" customHeight="1" x14ac:dyDescent="0.2">
      <c r="A32" s="108" t="s">
        <v>74</v>
      </c>
      <c r="B32" s="108">
        <v>6211</v>
      </c>
      <c r="C32" s="108">
        <v>149</v>
      </c>
      <c r="D32" s="108">
        <v>1903</v>
      </c>
      <c r="E32" s="109" t="s">
        <v>75</v>
      </c>
    </row>
    <row r="33" spans="1:5" s="55" customFormat="1" ht="18" customHeight="1" x14ac:dyDescent="0.2">
      <c r="A33" s="104" t="s">
        <v>76</v>
      </c>
      <c r="B33" s="104">
        <v>6023</v>
      </c>
      <c r="C33" s="104">
        <v>129</v>
      </c>
      <c r="D33" s="104">
        <v>1964</v>
      </c>
      <c r="E33" s="105" t="s">
        <v>77</v>
      </c>
    </row>
    <row r="34" spans="1:5" s="55" customFormat="1" ht="18" customHeight="1" x14ac:dyDescent="0.2">
      <c r="A34" s="108" t="s">
        <v>78</v>
      </c>
      <c r="B34" s="108">
        <v>6212</v>
      </c>
      <c r="C34" s="108">
        <v>150</v>
      </c>
      <c r="D34" s="108">
        <v>1905</v>
      </c>
      <c r="E34" s="109" t="s">
        <v>79</v>
      </c>
    </row>
    <row r="35" spans="1:5" s="55" customFormat="1" ht="18" customHeight="1" x14ac:dyDescent="0.2">
      <c r="A35" s="104" t="s">
        <v>80</v>
      </c>
      <c r="B35" s="104">
        <v>6004</v>
      </c>
      <c r="C35" s="104">
        <v>35</v>
      </c>
      <c r="D35" s="104">
        <v>3939</v>
      </c>
      <c r="E35" s="105" t="s">
        <v>81</v>
      </c>
    </row>
    <row r="36" spans="1:5" s="55" customFormat="1" ht="18" customHeight="1" x14ac:dyDescent="0.2">
      <c r="A36" s="108" t="s">
        <v>82</v>
      </c>
      <c r="B36" s="108">
        <v>6194</v>
      </c>
      <c r="C36" s="108">
        <v>66</v>
      </c>
      <c r="D36" s="108">
        <v>3943</v>
      </c>
      <c r="E36" s="109" t="s">
        <v>83</v>
      </c>
    </row>
    <row r="37" spans="1:5" s="55" customFormat="1" ht="18" customHeight="1" x14ac:dyDescent="0.2">
      <c r="A37" s="104" t="s">
        <v>84</v>
      </c>
      <c r="B37" s="104">
        <v>6282</v>
      </c>
      <c r="C37" s="104">
        <v>44</v>
      </c>
      <c r="D37" s="104">
        <v>3922</v>
      </c>
      <c r="E37" s="105" t="s">
        <v>85</v>
      </c>
    </row>
    <row r="38" spans="1:5" s="55" customFormat="1" ht="18" customHeight="1" x14ac:dyDescent="0.2">
      <c r="A38" s="108" t="s">
        <v>86</v>
      </c>
      <c r="B38" s="108">
        <v>6283</v>
      </c>
      <c r="C38" s="108">
        <v>45</v>
      </c>
      <c r="D38" s="108">
        <v>3926</v>
      </c>
      <c r="E38" s="109" t="s">
        <v>87</v>
      </c>
    </row>
    <row r="39" spans="1:5" s="55" customFormat="1" ht="18" customHeight="1" x14ac:dyDescent="0.2">
      <c r="A39" s="104" t="s">
        <v>88</v>
      </c>
      <c r="B39" s="104">
        <v>6104</v>
      </c>
      <c r="C39" s="104">
        <v>78</v>
      </c>
      <c r="D39" s="104">
        <v>3947</v>
      </c>
      <c r="E39" s="105" t="s">
        <v>89</v>
      </c>
    </row>
    <row r="40" spans="1:5" s="55" customFormat="1" ht="18" customHeight="1" x14ac:dyDescent="0.2">
      <c r="A40" s="108" t="s">
        <v>90</v>
      </c>
      <c r="B40" s="108">
        <v>6056</v>
      </c>
      <c r="C40" s="108">
        <v>6</v>
      </c>
      <c r="D40" s="108">
        <v>3995</v>
      </c>
      <c r="E40" s="109" t="s">
        <v>91</v>
      </c>
    </row>
    <row r="41" spans="1:5" s="55" customFormat="1" ht="18" customHeight="1" x14ac:dyDescent="0.2">
      <c r="A41" s="104" t="s">
        <v>92</v>
      </c>
      <c r="B41" s="104">
        <v>6213</v>
      </c>
      <c r="C41" s="104">
        <v>151</v>
      </c>
      <c r="D41" s="104">
        <v>1902</v>
      </c>
      <c r="E41" s="105" t="s">
        <v>93</v>
      </c>
    </row>
    <row r="42" spans="1:5" s="55" customFormat="1" ht="18" customHeight="1" x14ac:dyDescent="0.2">
      <c r="A42" s="108" t="s">
        <v>94</v>
      </c>
      <c r="B42" s="108">
        <v>6083</v>
      </c>
      <c r="C42" s="108">
        <v>114</v>
      </c>
      <c r="D42" s="108">
        <v>1983</v>
      </c>
      <c r="E42" s="109" t="s">
        <v>95</v>
      </c>
    </row>
    <row r="43" spans="1:5" s="55" customFormat="1" ht="18" customHeight="1" x14ac:dyDescent="0.2">
      <c r="A43" s="104" t="s">
        <v>96</v>
      </c>
      <c r="B43" s="104">
        <v>6195</v>
      </c>
      <c r="C43" s="104">
        <v>67</v>
      </c>
      <c r="D43" s="104">
        <v>3916</v>
      </c>
      <c r="E43" s="105" t="s">
        <v>97</v>
      </c>
    </row>
    <row r="44" spans="1:5" s="55" customFormat="1" ht="18" customHeight="1" x14ac:dyDescent="0.2">
      <c r="A44" s="108" t="s">
        <v>98</v>
      </c>
      <c r="B44" s="108">
        <v>6057</v>
      </c>
      <c r="C44" s="108">
        <v>7</v>
      </c>
      <c r="D44" s="108">
        <v>3984</v>
      </c>
      <c r="E44" s="109" t="s">
        <v>99</v>
      </c>
    </row>
    <row r="45" spans="1:5" s="55" customFormat="1" ht="18" customHeight="1" x14ac:dyDescent="0.2">
      <c r="A45" s="104" t="s">
        <v>100</v>
      </c>
      <c r="B45" s="104">
        <v>6058</v>
      </c>
      <c r="C45" s="104">
        <v>8</v>
      </c>
      <c r="D45" s="104">
        <v>3984</v>
      </c>
      <c r="E45" s="105" t="s">
        <v>101</v>
      </c>
    </row>
    <row r="46" spans="1:5" s="55" customFormat="1" ht="18" customHeight="1" x14ac:dyDescent="0.2">
      <c r="A46" s="108" t="s">
        <v>102</v>
      </c>
      <c r="B46" s="108">
        <v>6214</v>
      </c>
      <c r="C46" s="108">
        <v>152</v>
      </c>
      <c r="D46" s="108">
        <v>1925</v>
      </c>
      <c r="E46" s="109" t="s">
        <v>103</v>
      </c>
    </row>
    <row r="47" spans="1:5" s="55" customFormat="1" ht="18" customHeight="1" x14ac:dyDescent="0.2">
      <c r="A47" s="104" t="s">
        <v>104</v>
      </c>
      <c r="B47" s="104">
        <v>6133</v>
      </c>
      <c r="C47" s="104">
        <v>134</v>
      </c>
      <c r="D47" s="104">
        <v>1926</v>
      </c>
      <c r="E47" s="105" t="s">
        <v>105</v>
      </c>
    </row>
    <row r="48" spans="1:5" s="55" customFormat="1" ht="18" customHeight="1" x14ac:dyDescent="0.2">
      <c r="A48" s="108" t="s">
        <v>106</v>
      </c>
      <c r="B48" s="108">
        <v>6118</v>
      </c>
      <c r="C48" s="108">
        <v>81</v>
      </c>
      <c r="D48" s="108">
        <v>3945</v>
      </c>
      <c r="E48" s="109" t="s">
        <v>107</v>
      </c>
    </row>
    <row r="49" spans="1:5" s="55" customFormat="1" ht="18" customHeight="1" x14ac:dyDescent="0.2">
      <c r="A49" s="104" t="s">
        <v>108</v>
      </c>
      <c r="B49" s="104">
        <v>6285</v>
      </c>
      <c r="C49" s="104">
        <v>47</v>
      </c>
      <c r="D49" s="104">
        <v>3925</v>
      </c>
      <c r="E49" s="105" t="s">
        <v>109</v>
      </c>
    </row>
    <row r="50" spans="1:5" s="55" customFormat="1" ht="18" customHeight="1" x14ac:dyDescent="0.2">
      <c r="A50" s="108" t="s">
        <v>110</v>
      </c>
      <c r="B50" s="108">
        <v>6073</v>
      </c>
      <c r="C50" s="108">
        <v>3</v>
      </c>
      <c r="D50" s="108">
        <v>3989</v>
      </c>
      <c r="E50" s="109" t="s">
        <v>111</v>
      </c>
    </row>
    <row r="51" spans="1:5" s="55" customFormat="1" ht="18" customHeight="1" x14ac:dyDescent="0.2">
      <c r="A51" s="104" t="s">
        <v>112</v>
      </c>
      <c r="B51" s="104">
        <v>6177</v>
      </c>
      <c r="C51" s="104">
        <v>28</v>
      </c>
      <c r="D51" s="104">
        <v>3993</v>
      </c>
      <c r="E51" s="105" t="s">
        <v>113</v>
      </c>
    </row>
    <row r="52" spans="1:5" s="55" customFormat="1" ht="18" customHeight="1" x14ac:dyDescent="0.2">
      <c r="A52" s="108" t="s">
        <v>114</v>
      </c>
      <c r="B52" s="108">
        <v>6263</v>
      </c>
      <c r="C52" s="108">
        <v>122</v>
      </c>
      <c r="D52" s="108">
        <v>1971</v>
      </c>
      <c r="E52" s="109" t="s">
        <v>115</v>
      </c>
    </row>
    <row r="53" spans="1:5" s="55" customFormat="1" ht="18" customHeight="1" x14ac:dyDescent="0.2">
      <c r="A53" s="104" t="s">
        <v>116</v>
      </c>
      <c r="B53" s="104">
        <v>6238</v>
      </c>
      <c r="C53" s="104">
        <v>98</v>
      </c>
      <c r="D53" s="104">
        <v>3979</v>
      </c>
      <c r="E53" s="105" t="s">
        <v>117</v>
      </c>
    </row>
    <row r="54" spans="1:5" s="55" customFormat="1" ht="18" customHeight="1" x14ac:dyDescent="0.2">
      <c r="A54" s="108" t="s">
        <v>118</v>
      </c>
      <c r="B54" s="108">
        <v>6117</v>
      </c>
      <c r="C54" s="108">
        <v>82</v>
      </c>
      <c r="D54" s="108">
        <v>3956</v>
      </c>
      <c r="E54" s="109" t="s">
        <v>119</v>
      </c>
    </row>
    <row r="55" spans="1:5" s="55" customFormat="1" ht="18" customHeight="1" x14ac:dyDescent="0.2">
      <c r="A55" s="104" t="s">
        <v>120</v>
      </c>
      <c r="B55" s="104">
        <v>6084</v>
      </c>
      <c r="C55" s="104">
        <v>115</v>
      </c>
      <c r="D55" s="104">
        <v>1987</v>
      </c>
      <c r="E55" s="105" t="s">
        <v>121</v>
      </c>
    </row>
    <row r="56" spans="1:5" s="55" customFormat="1" ht="18" customHeight="1" x14ac:dyDescent="0.2">
      <c r="A56" s="108" t="s">
        <v>122</v>
      </c>
      <c r="B56" s="108">
        <v>6239</v>
      </c>
      <c r="C56" s="108">
        <v>99</v>
      </c>
      <c r="D56" s="108">
        <v>1977</v>
      </c>
      <c r="E56" s="109" t="s">
        <v>123</v>
      </c>
    </row>
    <row r="57" spans="1:5" s="55" customFormat="1" ht="18" customHeight="1" x14ac:dyDescent="0.2">
      <c r="A57" s="104" t="s">
        <v>124</v>
      </c>
      <c r="B57" s="104">
        <v>6109</v>
      </c>
      <c r="C57" s="104">
        <v>83</v>
      </c>
      <c r="D57" s="104">
        <v>3953</v>
      </c>
      <c r="E57" s="105" t="s">
        <v>125</v>
      </c>
    </row>
    <row r="58" spans="1:5" s="55" customFormat="1" ht="18" customHeight="1" x14ac:dyDescent="0.2">
      <c r="A58" s="108" t="s">
        <v>126</v>
      </c>
      <c r="B58" s="108">
        <v>6134</v>
      </c>
      <c r="C58" s="108">
        <v>135</v>
      </c>
      <c r="D58" s="108">
        <v>1914</v>
      </c>
      <c r="E58" s="109" t="s">
        <v>127</v>
      </c>
    </row>
    <row r="59" spans="1:5" s="55" customFormat="1" ht="18" customHeight="1" x14ac:dyDescent="0.2">
      <c r="A59" s="104" t="s">
        <v>128</v>
      </c>
      <c r="B59" s="104">
        <v>6197</v>
      </c>
      <c r="C59" s="104">
        <v>69</v>
      </c>
      <c r="D59" s="104">
        <v>3917</v>
      </c>
      <c r="E59" s="105" t="s">
        <v>129</v>
      </c>
    </row>
    <row r="60" spans="1:5" s="55" customFormat="1" ht="18" customHeight="1" x14ac:dyDescent="0.2">
      <c r="A60" s="108" t="s">
        <v>130</v>
      </c>
      <c r="B60" s="108">
        <v>6286</v>
      </c>
      <c r="C60" s="108">
        <v>48</v>
      </c>
      <c r="D60" s="108">
        <v>3931</v>
      </c>
      <c r="E60" s="109" t="s">
        <v>131</v>
      </c>
    </row>
    <row r="61" spans="1:5" s="55" customFormat="1" ht="18" customHeight="1" x14ac:dyDescent="0.2">
      <c r="A61" s="104" t="s">
        <v>132</v>
      </c>
      <c r="B61" s="104">
        <v>6061</v>
      </c>
      <c r="C61" s="104">
        <v>11</v>
      </c>
      <c r="D61" s="104">
        <v>3994</v>
      </c>
      <c r="E61" s="105" t="s">
        <v>133</v>
      </c>
    </row>
    <row r="62" spans="1:5" s="55" customFormat="1" ht="18" customHeight="1" x14ac:dyDescent="0.2">
      <c r="A62" s="108" t="s">
        <v>134</v>
      </c>
      <c r="B62" s="108">
        <v>6240</v>
      </c>
      <c r="C62" s="108">
        <v>100</v>
      </c>
      <c r="D62" s="108">
        <v>1978</v>
      </c>
      <c r="E62" s="109" t="s">
        <v>135</v>
      </c>
    </row>
    <row r="63" spans="1:5" s="55" customFormat="1" ht="18" customHeight="1" x14ac:dyDescent="0.2">
      <c r="A63" s="104" t="s">
        <v>138</v>
      </c>
      <c r="B63" s="104">
        <v>6110</v>
      </c>
      <c r="C63" s="104">
        <v>84</v>
      </c>
      <c r="D63" s="104">
        <v>3953</v>
      </c>
      <c r="E63" s="105" t="s">
        <v>139</v>
      </c>
    </row>
    <row r="64" spans="1:5" s="55" customFormat="1" ht="18" customHeight="1" x14ac:dyDescent="0.2">
      <c r="A64" s="108" t="s">
        <v>136</v>
      </c>
      <c r="B64" s="108">
        <v>6111</v>
      </c>
      <c r="C64" s="108">
        <v>85</v>
      </c>
      <c r="D64" s="108">
        <v>3954</v>
      </c>
      <c r="E64" s="109" t="s">
        <v>137</v>
      </c>
    </row>
    <row r="65" spans="1:5" s="55" customFormat="1" ht="18" customHeight="1" x14ac:dyDescent="0.2">
      <c r="A65" s="104" t="s">
        <v>140</v>
      </c>
      <c r="B65" s="104">
        <v>6135</v>
      </c>
      <c r="C65" s="104">
        <v>136</v>
      </c>
      <c r="D65" s="104">
        <v>1912</v>
      </c>
      <c r="E65" s="105" t="s">
        <v>141</v>
      </c>
    </row>
    <row r="66" spans="1:5" s="55" customFormat="1" ht="18" customHeight="1" x14ac:dyDescent="0.2">
      <c r="A66" s="108" t="s">
        <v>142</v>
      </c>
      <c r="B66" s="108">
        <v>6033</v>
      </c>
      <c r="C66" s="108">
        <v>145</v>
      </c>
      <c r="D66" s="108">
        <v>1945</v>
      </c>
      <c r="E66" s="109" t="s">
        <v>143</v>
      </c>
    </row>
    <row r="67" spans="1:5" s="55" customFormat="1" ht="18" customHeight="1" x14ac:dyDescent="0.2">
      <c r="A67" s="104" t="s">
        <v>7</v>
      </c>
      <c r="B67" s="104">
        <v>6136</v>
      </c>
      <c r="C67" s="104">
        <v>138</v>
      </c>
      <c r="D67" s="104">
        <v>1920</v>
      </c>
      <c r="E67" s="105" t="s">
        <v>144</v>
      </c>
    </row>
    <row r="68" spans="1:5" s="55" customFormat="1" ht="18" customHeight="1" x14ac:dyDescent="0.2">
      <c r="A68" s="108" t="s">
        <v>145</v>
      </c>
      <c r="B68" s="108">
        <v>6137</v>
      </c>
      <c r="C68" s="108">
        <v>137</v>
      </c>
      <c r="D68" s="108">
        <v>1921</v>
      </c>
      <c r="E68" s="109" t="s">
        <v>146</v>
      </c>
    </row>
    <row r="69" spans="1:5" s="55" customFormat="1" ht="18" customHeight="1" x14ac:dyDescent="0.2">
      <c r="A69" s="104" t="s">
        <v>147</v>
      </c>
      <c r="B69" s="104">
        <v>6215</v>
      </c>
      <c r="C69" s="104">
        <v>153</v>
      </c>
      <c r="D69" s="104">
        <v>1869</v>
      </c>
      <c r="E69" s="105" t="s">
        <v>148</v>
      </c>
    </row>
    <row r="70" spans="1:5" s="55" customFormat="1" ht="18" customHeight="1" x14ac:dyDescent="0.2">
      <c r="A70" s="108" t="s">
        <v>150</v>
      </c>
      <c r="B70" s="108">
        <v>6241</v>
      </c>
      <c r="C70" s="108">
        <v>101</v>
      </c>
      <c r="D70" s="108">
        <v>3972</v>
      </c>
      <c r="E70" s="109" t="s">
        <v>151</v>
      </c>
    </row>
    <row r="71" spans="1:5" s="55" customFormat="1" ht="18" customHeight="1" x14ac:dyDescent="0.2">
      <c r="A71" s="104" t="s">
        <v>152</v>
      </c>
      <c r="B71" s="104">
        <v>6242</v>
      </c>
      <c r="C71" s="104">
        <v>102</v>
      </c>
      <c r="D71" s="104">
        <v>3974</v>
      </c>
      <c r="E71" s="105" t="s">
        <v>153</v>
      </c>
    </row>
    <row r="72" spans="1:5" s="55" customFormat="1" ht="18" customHeight="1" x14ac:dyDescent="0.2">
      <c r="A72" s="108" t="s">
        <v>154</v>
      </c>
      <c r="B72" s="108">
        <v>6243</v>
      </c>
      <c r="C72" s="108">
        <v>103</v>
      </c>
      <c r="D72" s="108">
        <v>3962</v>
      </c>
      <c r="E72" s="109" t="s">
        <v>155</v>
      </c>
    </row>
    <row r="73" spans="1:5" s="55" customFormat="1" ht="18" customHeight="1" x14ac:dyDescent="0.2">
      <c r="A73" s="104" t="s">
        <v>156</v>
      </c>
      <c r="B73" s="104">
        <v>6153</v>
      </c>
      <c r="C73" s="104">
        <v>161</v>
      </c>
      <c r="D73" s="104">
        <v>1870</v>
      </c>
      <c r="E73" s="105" t="s">
        <v>157</v>
      </c>
    </row>
    <row r="74" spans="1:5" s="55" customFormat="1" ht="18" customHeight="1" x14ac:dyDescent="0.2">
      <c r="A74" s="108" t="s">
        <v>160</v>
      </c>
      <c r="B74" s="108">
        <v>6203</v>
      </c>
      <c r="C74" s="108">
        <v>30</v>
      </c>
      <c r="D74" s="108">
        <v>3983</v>
      </c>
      <c r="E74" s="109" t="s">
        <v>161</v>
      </c>
    </row>
    <row r="75" spans="1:5" s="55" customFormat="1" ht="18" customHeight="1" x14ac:dyDescent="0.2">
      <c r="A75" s="104" t="s">
        <v>162</v>
      </c>
      <c r="B75" s="104">
        <v>6074</v>
      </c>
      <c r="C75" s="104">
        <v>13</v>
      </c>
      <c r="D75" s="104">
        <v>3985</v>
      </c>
      <c r="E75" s="105" t="s">
        <v>163</v>
      </c>
    </row>
    <row r="76" spans="1:5" s="55" customFormat="1" ht="18" customHeight="1" x14ac:dyDescent="0.2">
      <c r="A76" s="108" t="s">
        <v>164</v>
      </c>
      <c r="B76" s="108">
        <v>6007</v>
      </c>
      <c r="C76" s="108">
        <v>38</v>
      </c>
      <c r="D76" s="108">
        <v>3904</v>
      </c>
      <c r="E76" s="109" t="s">
        <v>165</v>
      </c>
    </row>
    <row r="77" spans="1:5" s="55" customFormat="1" ht="18" customHeight="1" x14ac:dyDescent="0.2">
      <c r="A77" s="104" t="s">
        <v>158</v>
      </c>
      <c r="B77" s="104">
        <v>6090</v>
      </c>
      <c r="C77" s="104">
        <v>117</v>
      </c>
      <c r="D77" s="110">
        <v>1973</v>
      </c>
      <c r="E77" s="111" t="s">
        <v>159</v>
      </c>
    </row>
    <row r="78" spans="1:5" s="55" customFormat="1" ht="18" customHeight="1" x14ac:dyDescent="0.2">
      <c r="A78" s="108" t="s">
        <v>166</v>
      </c>
      <c r="B78" s="108">
        <v>6024</v>
      </c>
      <c r="C78" s="108">
        <v>130</v>
      </c>
      <c r="D78" s="108">
        <v>1996</v>
      </c>
      <c r="E78" s="109" t="s">
        <v>167</v>
      </c>
    </row>
    <row r="79" spans="1:5" s="55" customFormat="1" ht="18" customHeight="1" x14ac:dyDescent="0.2">
      <c r="A79" s="104" t="s">
        <v>168</v>
      </c>
      <c r="B79" s="104">
        <v>6198</v>
      </c>
      <c r="C79" s="104">
        <v>70</v>
      </c>
      <c r="D79" s="104">
        <v>3942</v>
      </c>
      <c r="E79" s="105" t="s">
        <v>169</v>
      </c>
    </row>
    <row r="80" spans="1:5" s="55" customFormat="1" ht="18" customHeight="1" x14ac:dyDescent="0.2">
      <c r="A80" s="108" t="s">
        <v>170</v>
      </c>
      <c r="B80" s="108">
        <v>6064</v>
      </c>
      <c r="C80" s="108">
        <v>14</v>
      </c>
      <c r="D80" s="108">
        <v>3989</v>
      </c>
      <c r="E80" s="109" t="s">
        <v>171</v>
      </c>
    </row>
    <row r="81" spans="1:5" s="55" customFormat="1" ht="18" customHeight="1" x14ac:dyDescent="0.2">
      <c r="A81" s="104" t="s">
        <v>172</v>
      </c>
      <c r="B81" s="104">
        <v>6112</v>
      </c>
      <c r="C81" s="104">
        <v>86</v>
      </c>
      <c r="D81" s="104">
        <v>3948</v>
      </c>
      <c r="E81" s="105" t="s">
        <v>173</v>
      </c>
    </row>
    <row r="82" spans="1:5" s="55" customFormat="1" ht="18" customHeight="1" x14ac:dyDescent="0.2">
      <c r="A82" s="108" t="s">
        <v>174</v>
      </c>
      <c r="B82" s="108">
        <v>6076</v>
      </c>
      <c r="C82" s="108">
        <v>15</v>
      </c>
      <c r="D82" s="108">
        <v>3988</v>
      </c>
      <c r="E82" s="109" t="s">
        <v>175</v>
      </c>
    </row>
    <row r="83" spans="1:5" s="55" customFormat="1" ht="18" customHeight="1" x14ac:dyDescent="0.2">
      <c r="A83" s="104" t="s">
        <v>176</v>
      </c>
      <c r="B83" s="104">
        <v>6034</v>
      </c>
      <c r="C83" s="104">
        <v>146</v>
      </c>
      <c r="D83" s="104">
        <v>1937</v>
      </c>
      <c r="E83" s="105" t="s">
        <v>177</v>
      </c>
    </row>
    <row r="84" spans="1:5" s="55" customFormat="1" ht="18" customHeight="1" x14ac:dyDescent="0.2">
      <c r="A84" s="108" t="s">
        <v>178</v>
      </c>
      <c r="B84" s="108">
        <v>6154</v>
      </c>
      <c r="C84" s="108">
        <v>162</v>
      </c>
      <c r="D84" s="108">
        <v>1897</v>
      </c>
      <c r="E84" s="109" t="s">
        <v>179</v>
      </c>
    </row>
    <row r="85" spans="1:5" s="55" customFormat="1" ht="18" customHeight="1" x14ac:dyDescent="0.2">
      <c r="A85" s="104" t="s">
        <v>180</v>
      </c>
      <c r="B85" s="104">
        <v>6287</v>
      </c>
      <c r="C85" s="104">
        <v>49</v>
      </c>
      <c r="D85" s="104">
        <v>3928</v>
      </c>
      <c r="E85" s="105" t="s">
        <v>181</v>
      </c>
    </row>
    <row r="86" spans="1:5" s="55" customFormat="1" ht="18" customHeight="1" x14ac:dyDescent="0.2">
      <c r="A86" s="108" t="s">
        <v>182</v>
      </c>
      <c r="B86" s="108">
        <v>6244</v>
      </c>
      <c r="C86" s="108">
        <v>104</v>
      </c>
      <c r="D86" s="108">
        <v>3975</v>
      </c>
      <c r="E86" s="109" t="s">
        <v>183</v>
      </c>
    </row>
    <row r="87" spans="1:5" s="55" customFormat="1" ht="18" customHeight="1" x14ac:dyDescent="0.2">
      <c r="A87" s="104" t="s">
        <v>184</v>
      </c>
      <c r="B87" s="104">
        <v>6199</v>
      </c>
      <c r="C87" s="104">
        <v>71</v>
      </c>
      <c r="D87" s="104">
        <v>3942</v>
      </c>
      <c r="E87" s="105" t="s">
        <v>185</v>
      </c>
    </row>
    <row r="88" spans="1:5" s="55" customFormat="1" ht="18" customHeight="1" x14ac:dyDescent="0.2">
      <c r="A88" s="108" t="s">
        <v>186</v>
      </c>
      <c r="B88" s="108">
        <v>6075</v>
      </c>
      <c r="C88" s="108">
        <v>17</v>
      </c>
      <c r="D88" s="108">
        <v>3998</v>
      </c>
      <c r="E88" s="109" t="s">
        <v>187</v>
      </c>
    </row>
    <row r="89" spans="1:5" s="55" customFormat="1" ht="18" customHeight="1" x14ac:dyDescent="0.2">
      <c r="A89" s="104" t="s">
        <v>188</v>
      </c>
      <c r="B89" s="104">
        <v>6139</v>
      </c>
      <c r="C89" s="104">
        <v>139</v>
      </c>
      <c r="D89" s="104">
        <v>1908</v>
      </c>
      <c r="E89" s="105" t="s">
        <v>189</v>
      </c>
    </row>
    <row r="90" spans="1:5" s="55" customFormat="1" ht="18" customHeight="1" x14ac:dyDescent="0.2">
      <c r="A90" s="108" t="s">
        <v>190</v>
      </c>
      <c r="B90" s="108">
        <v>6008</v>
      </c>
      <c r="C90" s="108">
        <v>39</v>
      </c>
      <c r="D90" s="108">
        <v>3911</v>
      </c>
      <c r="E90" s="109" t="s">
        <v>191</v>
      </c>
    </row>
    <row r="91" spans="1:5" s="55" customFormat="1" ht="18" customHeight="1" x14ac:dyDescent="0.2">
      <c r="A91" s="104" t="s">
        <v>192</v>
      </c>
      <c r="B91" s="104">
        <v>6181</v>
      </c>
      <c r="C91" s="104">
        <v>31</v>
      </c>
      <c r="D91" s="104">
        <v>3987</v>
      </c>
      <c r="E91" s="105" t="s">
        <v>193</v>
      </c>
    </row>
    <row r="92" spans="1:5" s="55" customFormat="1" ht="18" customHeight="1" x14ac:dyDescent="0.2">
      <c r="A92" s="108" t="s">
        <v>194</v>
      </c>
      <c r="B92" s="108">
        <v>6288</v>
      </c>
      <c r="C92" s="108">
        <v>50</v>
      </c>
      <c r="D92" s="108">
        <v>3905</v>
      </c>
      <c r="E92" s="109" t="s">
        <v>195</v>
      </c>
    </row>
    <row r="93" spans="1:5" s="55" customFormat="1" ht="18" customHeight="1" x14ac:dyDescent="0.2">
      <c r="A93" s="104" t="s">
        <v>196</v>
      </c>
      <c r="B93" s="104">
        <v>6289</v>
      </c>
      <c r="C93" s="104">
        <v>51</v>
      </c>
      <c r="D93" s="104">
        <v>3908</v>
      </c>
      <c r="E93" s="105" t="s">
        <v>197</v>
      </c>
    </row>
    <row r="94" spans="1:5" s="55" customFormat="1" ht="18" customHeight="1" x14ac:dyDescent="0.2">
      <c r="A94" s="108" t="s">
        <v>198</v>
      </c>
      <c r="B94" s="108">
        <v>6290</v>
      </c>
      <c r="C94" s="108">
        <v>52</v>
      </c>
      <c r="D94" s="108">
        <v>3906</v>
      </c>
      <c r="E94" s="109" t="s">
        <v>199</v>
      </c>
    </row>
    <row r="95" spans="1:5" s="55" customFormat="1" ht="18" customHeight="1" x14ac:dyDescent="0.2">
      <c r="A95" s="104" t="s">
        <v>200</v>
      </c>
      <c r="B95" s="104">
        <v>6291</v>
      </c>
      <c r="C95" s="104">
        <v>53</v>
      </c>
      <c r="D95" s="104">
        <v>3910</v>
      </c>
      <c r="E95" s="105" t="s">
        <v>201</v>
      </c>
    </row>
    <row r="96" spans="1:5" s="55" customFormat="1" ht="18" customHeight="1" x14ac:dyDescent="0.2">
      <c r="A96" s="108" t="s">
        <v>202</v>
      </c>
      <c r="B96" s="108">
        <v>6140</v>
      </c>
      <c r="C96" s="108">
        <v>140</v>
      </c>
      <c r="D96" s="108">
        <v>1913</v>
      </c>
      <c r="E96" s="109" t="s">
        <v>203</v>
      </c>
    </row>
    <row r="97" spans="1:5" s="55" customFormat="1" ht="18" customHeight="1" x14ac:dyDescent="0.2">
      <c r="A97" s="104" t="s">
        <v>204</v>
      </c>
      <c r="B97" s="104">
        <v>6113</v>
      </c>
      <c r="C97" s="104">
        <v>87</v>
      </c>
      <c r="D97" s="104">
        <v>3970</v>
      </c>
      <c r="E97" s="105" t="s">
        <v>205</v>
      </c>
    </row>
    <row r="98" spans="1:5" s="55" customFormat="1" ht="18" customHeight="1" x14ac:dyDescent="0.2">
      <c r="A98" s="108" t="s">
        <v>206</v>
      </c>
      <c r="B98" s="108">
        <v>6218</v>
      </c>
      <c r="C98" s="108">
        <v>156</v>
      </c>
      <c r="D98" s="108">
        <v>1922</v>
      </c>
      <c r="E98" s="109" t="s">
        <v>207</v>
      </c>
    </row>
    <row r="99" spans="1:5" s="55" customFormat="1" ht="18" customHeight="1" x14ac:dyDescent="0.2">
      <c r="A99" s="104" t="s">
        <v>208</v>
      </c>
      <c r="B99" s="104">
        <v>6265</v>
      </c>
      <c r="C99" s="104">
        <v>124</v>
      </c>
      <c r="D99" s="104">
        <v>1965</v>
      </c>
      <c r="E99" s="105" t="s">
        <v>209</v>
      </c>
    </row>
    <row r="100" spans="1:5" s="55" customFormat="1" ht="18" customHeight="1" x14ac:dyDescent="0.2">
      <c r="A100" s="108" t="s">
        <v>210</v>
      </c>
      <c r="B100" s="108">
        <v>6141</v>
      </c>
      <c r="C100" s="108">
        <v>141</v>
      </c>
      <c r="D100" s="108">
        <v>1907</v>
      </c>
      <c r="E100" s="109" t="s">
        <v>211</v>
      </c>
    </row>
    <row r="101" spans="1:5" s="55" customFormat="1" ht="18" customHeight="1" x14ac:dyDescent="0.2">
      <c r="A101" s="104" t="s">
        <v>212</v>
      </c>
      <c r="B101" s="104">
        <v>6035</v>
      </c>
      <c r="C101" s="104">
        <v>147</v>
      </c>
      <c r="D101" s="104">
        <v>1933</v>
      </c>
      <c r="E101" s="105" t="s">
        <v>213</v>
      </c>
    </row>
    <row r="102" spans="1:5" s="55" customFormat="1" ht="18" customHeight="1" x14ac:dyDescent="0.2">
      <c r="A102" s="108" t="s">
        <v>214</v>
      </c>
      <c r="B102" s="108">
        <v>6248</v>
      </c>
      <c r="C102" s="108">
        <v>108</v>
      </c>
      <c r="D102" s="108">
        <v>3960</v>
      </c>
      <c r="E102" s="109" t="s">
        <v>215</v>
      </c>
    </row>
    <row r="103" spans="1:5" s="55" customFormat="1" ht="18" customHeight="1" x14ac:dyDescent="0.2">
      <c r="A103" s="104" t="s">
        <v>216</v>
      </c>
      <c r="B103" s="104">
        <v>6009</v>
      </c>
      <c r="C103" s="104">
        <v>40</v>
      </c>
      <c r="D103" s="104">
        <v>3901</v>
      </c>
      <c r="E103" s="105" t="s">
        <v>217</v>
      </c>
    </row>
    <row r="104" spans="1:5" s="55" customFormat="1" ht="18" customHeight="1" x14ac:dyDescent="0.2">
      <c r="A104" s="108" t="s">
        <v>218</v>
      </c>
      <c r="B104" s="108">
        <v>6266</v>
      </c>
      <c r="C104" s="108">
        <v>125</v>
      </c>
      <c r="D104" s="108">
        <v>1950</v>
      </c>
      <c r="E104" s="109" t="s">
        <v>219</v>
      </c>
    </row>
    <row r="105" spans="1:5" s="55" customFormat="1" ht="18" customHeight="1" x14ac:dyDescent="0.2">
      <c r="A105" s="104" t="s">
        <v>226</v>
      </c>
      <c r="B105" s="104">
        <v>6155</v>
      </c>
      <c r="C105" s="104">
        <v>163</v>
      </c>
      <c r="D105" s="104">
        <v>1898</v>
      </c>
      <c r="E105" s="105" t="s">
        <v>227</v>
      </c>
    </row>
    <row r="106" spans="1:5" s="55" customFormat="1" ht="18" customHeight="1" x14ac:dyDescent="0.2">
      <c r="A106" s="108" t="s">
        <v>228</v>
      </c>
      <c r="B106" s="108">
        <v>6246</v>
      </c>
      <c r="C106" s="108">
        <v>106</v>
      </c>
      <c r="D106" s="108">
        <v>1958</v>
      </c>
      <c r="E106" s="109" t="s">
        <v>229</v>
      </c>
    </row>
    <row r="107" spans="1:5" s="55" customFormat="1" ht="18" customHeight="1" x14ac:dyDescent="0.2">
      <c r="A107" s="104" t="s">
        <v>233</v>
      </c>
      <c r="B107" s="104">
        <v>6292</v>
      </c>
      <c r="C107" s="104">
        <v>54</v>
      </c>
      <c r="D107" s="104">
        <v>3924</v>
      </c>
      <c r="E107" s="105" t="s">
        <v>234</v>
      </c>
    </row>
    <row r="108" spans="1:5" s="55" customFormat="1" ht="18" customHeight="1" x14ac:dyDescent="0.2">
      <c r="A108" s="108" t="s">
        <v>220</v>
      </c>
      <c r="B108" s="108">
        <v>6293</v>
      </c>
      <c r="C108" s="108">
        <v>55</v>
      </c>
      <c r="D108" s="108">
        <v>3922</v>
      </c>
      <c r="E108" s="109" t="s">
        <v>412</v>
      </c>
    </row>
    <row r="109" spans="1:5" s="55" customFormat="1" ht="18" customHeight="1" x14ac:dyDescent="0.2">
      <c r="A109" s="104" t="s">
        <v>222</v>
      </c>
      <c r="B109" s="104">
        <v>6294</v>
      </c>
      <c r="C109" s="104">
        <v>56</v>
      </c>
      <c r="D109" s="104">
        <v>3933</v>
      </c>
      <c r="E109" s="105" t="s">
        <v>223</v>
      </c>
    </row>
    <row r="110" spans="1:5" s="55" customFormat="1" ht="18" customHeight="1" x14ac:dyDescent="0.2">
      <c r="A110" s="108" t="s">
        <v>224</v>
      </c>
      <c r="B110" s="108">
        <v>6204</v>
      </c>
      <c r="C110" s="108">
        <v>72</v>
      </c>
      <c r="D110" s="108">
        <v>3940</v>
      </c>
      <c r="E110" s="109" t="s">
        <v>225</v>
      </c>
    </row>
    <row r="111" spans="1:5" s="55" customFormat="1" ht="18" customHeight="1" x14ac:dyDescent="0.2">
      <c r="A111" s="104" t="s">
        <v>230</v>
      </c>
      <c r="B111" s="104">
        <v>6087</v>
      </c>
      <c r="C111" s="104">
        <v>118</v>
      </c>
      <c r="D111" s="104">
        <v>1969</v>
      </c>
      <c r="E111" s="105" t="s">
        <v>221</v>
      </c>
    </row>
    <row r="112" spans="1:5" s="55" customFormat="1" ht="18" customHeight="1" x14ac:dyDescent="0.2">
      <c r="A112" s="108" t="s">
        <v>231</v>
      </c>
      <c r="B112" s="108">
        <v>6217</v>
      </c>
      <c r="C112" s="108">
        <v>155</v>
      </c>
      <c r="D112" s="108">
        <v>1890</v>
      </c>
      <c r="E112" s="109" t="s">
        <v>232</v>
      </c>
    </row>
    <row r="113" spans="1:5" s="55" customFormat="1" ht="18" customHeight="1" x14ac:dyDescent="0.2">
      <c r="A113" s="104" t="s">
        <v>235</v>
      </c>
      <c r="B113" s="104">
        <v>6295</v>
      </c>
      <c r="C113" s="104">
        <v>57</v>
      </c>
      <c r="D113" s="104">
        <v>3929</v>
      </c>
      <c r="E113" s="105" t="s">
        <v>236</v>
      </c>
    </row>
    <row r="114" spans="1:5" s="55" customFormat="1" ht="18" customHeight="1" x14ac:dyDescent="0.2">
      <c r="A114" s="108" t="s">
        <v>237</v>
      </c>
      <c r="B114" s="108">
        <v>6010</v>
      </c>
      <c r="C114" s="108">
        <v>41</v>
      </c>
      <c r="D114" s="108">
        <v>3912</v>
      </c>
      <c r="E114" s="109" t="s">
        <v>238</v>
      </c>
    </row>
    <row r="115" spans="1:5" s="55" customFormat="1" ht="18" customHeight="1" x14ac:dyDescent="0.2">
      <c r="A115" s="104" t="s">
        <v>239</v>
      </c>
      <c r="B115" s="104">
        <v>6296</v>
      </c>
      <c r="C115" s="104">
        <v>58</v>
      </c>
      <c r="D115" s="104">
        <v>3923</v>
      </c>
      <c r="E115" s="105" t="s">
        <v>240</v>
      </c>
    </row>
    <row r="116" spans="1:5" s="55" customFormat="1" ht="18" customHeight="1" x14ac:dyDescent="0.2">
      <c r="A116" s="108" t="s">
        <v>241</v>
      </c>
      <c r="B116" s="108">
        <v>6142</v>
      </c>
      <c r="C116" s="108">
        <v>142</v>
      </c>
      <c r="D116" s="108">
        <v>1929</v>
      </c>
      <c r="E116" s="109" t="s">
        <v>242</v>
      </c>
    </row>
    <row r="117" spans="1:5" s="55" customFormat="1" ht="18" customHeight="1" x14ac:dyDescent="0.2">
      <c r="A117" s="104" t="s">
        <v>243</v>
      </c>
      <c r="B117" s="104">
        <v>6156</v>
      </c>
      <c r="C117" s="104">
        <v>164</v>
      </c>
      <c r="D117" s="104">
        <v>1872</v>
      </c>
      <c r="E117" s="105" t="s">
        <v>244</v>
      </c>
    </row>
    <row r="118" spans="1:5" s="55" customFormat="1" ht="18" customHeight="1" x14ac:dyDescent="0.2">
      <c r="A118" s="108" t="s">
        <v>413</v>
      </c>
      <c r="B118" s="108">
        <v>6119</v>
      </c>
      <c r="C118" s="108">
        <v>88</v>
      </c>
      <c r="D118" s="108">
        <v>3946</v>
      </c>
      <c r="E118" s="109" t="s">
        <v>245</v>
      </c>
    </row>
    <row r="119" spans="1:5" s="55" customFormat="1" ht="18" customHeight="1" x14ac:dyDescent="0.2">
      <c r="A119" s="104" t="s">
        <v>246</v>
      </c>
      <c r="B119" s="104">
        <v>6201</v>
      </c>
      <c r="C119" s="104">
        <v>73</v>
      </c>
      <c r="D119" s="104">
        <v>3944</v>
      </c>
      <c r="E119" s="105" t="s">
        <v>247</v>
      </c>
    </row>
    <row r="120" spans="1:5" s="55" customFormat="1" ht="18" customHeight="1" x14ac:dyDescent="0.2">
      <c r="A120" s="108" t="s">
        <v>248</v>
      </c>
      <c r="B120" s="108">
        <v>6157</v>
      </c>
      <c r="C120" s="108">
        <v>165</v>
      </c>
      <c r="D120" s="108">
        <v>1873</v>
      </c>
      <c r="E120" s="109" t="s">
        <v>249</v>
      </c>
    </row>
    <row r="121" spans="1:5" s="55" customFormat="1" ht="18" customHeight="1" x14ac:dyDescent="0.2">
      <c r="A121" s="104" t="s">
        <v>250</v>
      </c>
      <c r="B121" s="104">
        <v>6116</v>
      </c>
      <c r="C121" s="104">
        <v>90</v>
      </c>
      <c r="D121" s="104">
        <v>3953</v>
      </c>
      <c r="E121" s="105" t="s">
        <v>251</v>
      </c>
    </row>
    <row r="122" spans="1:5" s="55" customFormat="1" ht="18" customHeight="1" x14ac:dyDescent="0.2">
      <c r="A122" s="108" t="s">
        <v>252</v>
      </c>
      <c r="B122" s="108">
        <v>6249</v>
      </c>
      <c r="C122" s="108">
        <v>109</v>
      </c>
      <c r="D122" s="108">
        <v>3973</v>
      </c>
      <c r="E122" s="109" t="s">
        <v>253</v>
      </c>
    </row>
    <row r="123" spans="1:5" s="55" customFormat="1" ht="18" customHeight="1" x14ac:dyDescent="0.2">
      <c r="A123" s="104" t="s">
        <v>254</v>
      </c>
      <c r="B123" s="104">
        <v>6219</v>
      </c>
      <c r="C123" s="104">
        <v>157</v>
      </c>
      <c r="D123" s="104">
        <v>1904</v>
      </c>
      <c r="E123" s="105" t="s">
        <v>255</v>
      </c>
    </row>
    <row r="124" spans="1:5" s="55" customFormat="1" ht="18" customHeight="1" x14ac:dyDescent="0.2">
      <c r="A124" s="108" t="s">
        <v>256</v>
      </c>
      <c r="B124" s="108">
        <v>6220</v>
      </c>
      <c r="C124" s="108">
        <v>158</v>
      </c>
      <c r="D124" s="108">
        <v>1891</v>
      </c>
      <c r="E124" s="109" t="s">
        <v>257</v>
      </c>
    </row>
    <row r="125" spans="1:5" s="55" customFormat="1" ht="18" customHeight="1" x14ac:dyDescent="0.2">
      <c r="A125" s="104" t="s">
        <v>258</v>
      </c>
      <c r="B125" s="104">
        <v>6025</v>
      </c>
      <c r="C125" s="104">
        <v>131</v>
      </c>
      <c r="D125" s="104">
        <v>1963</v>
      </c>
      <c r="E125" s="105" t="s">
        <v>259</v>
      </c>
    </row>
    <row r="126" spans="1:5" s="55" customFormat="1" ht="18" customHeight="1" x14ac:dyDescent="0.2">
      <c r="A126" s="108" t="s">
        <v>260</v>
      </c>
      <c r="B126" s="108">
        <v>6089</v>
      </c>
      <c r="C126" s="108">
        <v>120</v>
      </c>
      <c r="D126" s="108">
        <v>1981</v>
      </c>
      <c r="E126" s="109" t="s">
        <v>261</v>
      </c>
    </row>
    <row r="127" spans="1:5" s="55" customFormat="1" ht="18" customHeight="1" x14ac:dyDescent="0.2">
      <c r="A127" s="104" t="s">
        <v>262</v>
      </c>
      <c r="B127" s="104">
        <v>6250</v>
      </c>
      <c r="C127" s="104">
        <v>110</v>
      </c>
      <c r="D127" s="104">
        <v>3968</v>
      </c>
      <c r="E127" s="105" t="s">
        <v>263</v>
      </c>
    </row>
    <row r="128" spans="1:5" s="55" customFormat="1" ht="18" customHeight="1" x14ac:dyDescent="0.2">
      <c r="A128" s="108" t="s">
        <v>264</v>
      </c>
      <c r="B128" s="108">
        <v>6267</v>
      </c>
      <c r="C128" s="108">
        <v>126</v>
      </c>
      <c r="D128" s="108">
        <v>1993</v>
      </c>
      <c r="E128" s="109" t="s">
        <v>265</v>
      </c>
    </row>
    <row r="129" spans="1:5" s="55" customFormat="1" ht="18" customHeight="1" x14ac:dyDescent="0.2">
      <c r="A129" s="104" t="s">
        <v>266</v>
      </c>
      <c r="B129" s="104">
        <v>6158</v>
      </c>
      <c r="C129" s="104">
        <v>166</v>
      </c>
      <c r="D129" s="104">
        <v>1895</v>
      </c>
      <c r="E129" s="105" t="s">
        <v>267</v>
      </c>
    </row>
    <row r="130" spans="1:5" s="55" customFormat="1" ht="18" customHeight="1" x14ac:dyDescent="0.2">
      <c r="A130" s="108" t="s">
        <v>268</v>
      </c>
      <c r="B130" s="108">
        <v>6297</v>
      </c>
      <c r="C130" s="108">
        <v>59</v>
      </c>
      <c r="D130" s="108">
        <v>3930</v>
      </c>
      <c r="E130" s="109" t="s">
        <v>269</v>
      </c>
    </row>
    <row r="131" spans="1:5" s="55" customFormat="1" ht="18" customHeight="1" x14ac:dyDescent="0.2">
      <c r="A131" s="104" t="s">
        <v>270</v>
      </c>
      <c r="B131" s="104">
        <v>6298</v>
      </c>
      <c r="C131" s="104">
        <v>60</v>
      </c>
      <c r="D131" s="104">
        <v>3932</v>
      </c>
      <c r="E131" s="105" t="s">
        <v>271</v>
      </c>
    </row>
    <row r="132" spans="1:5" s="55" customFormat="1" ht="18" customHeight="1" x14ac:dyDescent="0.2">
      <c r="A132" s="108" t="s">
        <v>272</v>
      </c>
      <c r="B132" s="108">
        <v>6036</v>
      </c>
      <c r="C132" s="108">
        <v>148</v>
      </c>
      <c r="D132" s="108">
        <v>1941</v>
      </c>
      <c r="E132" s="109" t="s">
        <v>273</v>
      </c>
    </row>
    <row r="133" spans="1:5" s="55" customFormat="1" ht="18" customHeight="1" x14ac:dyDescent="0.2">
      <c r="A133" s="104" t="s">
        <v>274</v>
      </c>
      <c r="B133" s="104">
        <v>6159</v>
      </c>
      <c r="C133" s="104">
        <v>167</v>
      </c>
      <c r="D133" s="104">
        <v>1896</v>
      </c>
      <c r="E133" s="105" t="s">
        <v>275</v>
      </c>
    </row>
    <row r="134" spans="1:5" s="55" customFormat="1" ht="18" customHeight="1" x14ac:dyDescent="0.2">
      <c r="A134" s="108" t="s">
        <v>276</v>
      </c>
      <c r="B134" s="108">
        <v>6202</v>
      </c>
      <c r="C134" s="108">
        <v>74</v>
      </c>
      <c r="D134" s="108">
        <v>3918</v>
      </c>
      <c r="E134" s="109" t="s">
        <v>277</v>
      </c>
    </row>
    <row r="135" spans="1:5" s="55" customFormat="1" ht="18" customHeight="1" x14ac:dyDescent="0.2">
      <c r="A135" s="104" t="s">
        <v>278</v>
      </c>
      <c r="B135" s="104">
        <v>6299</v>
      </c>
      <c r="C135" s="104">
        <v>61</v>
      </c>
      <c r="D135" s="104">
        <v>3934</v>
      </c>
      <c r="E135" s="105" t="s">
        <v>279</v>
      </c>
    </row>
    <row r="136" spans="1:5" s="55" customFormat="1" ht="18" customHeight="1" x14ac:dyDescent="0.2">
      <c r="A136" s="108" t="s">
        <v>280</v>
      </c>
      <c r="B136" s="108">
        <v>6300</v>
      </c>
      <c r="C136" s="108">
        <v>62</v>
      </c>
      <c r="D136" s="108">
        <v>3920</v>
      </c>
      <c r="E136" s="109" t="s">
        <v>281</v>
      </c>
    </row>
    <row r="137" spans="1:5" s="55" customFormat="1" ht="18" customHeight="1" x14ac:dyDescent="0.2">
      <c r="A137" s="104" t="s">
        <v>282</v>
      </c>
      <c r="B137" s="104">
        <v>6011</v>
      </c>
      <c r="C137" s="104">
        <v>42</v>
      </c>
      <c r="D137" s="104">
        <v>3901</v>
      </c>
      <c r="E137" s="105" t="s">
        <v>283</v>
      </c>
    </row>
    <row r="138" spans="1:5" s="55" customFormat="1" ht="18" customHeight="1" x14ac:dyDescent="0.2">
      <c r="B138" s="112"/>
      <c r="C138" s="112"/>
      <c r="D138" s="112"/>
      <c r="E138" s="112"/>
    </row>
    <row r="139" spans="1:5" s="55" customFormat="1" ht="18" customHeight="1" x14ac:dyDescent="0.2">
      <c r="B139" s="112"/>
      <c r="C139" s="112"/>
      <c r="D139" s="112"/>
      <c r="E139" s="112"/>
    </row>
    <row r="140" spans="1:5" s="55" customFormat="1" ht="18" customHeight="1" x14ac:dyDescent="0.2">
      <c r="B140" s="112"/>
      <c r="C140" s="112"/>
      <c r="D140" s="112"/>
      <c r="E140" s="112"/>
    </row>
    <row r="141" spans="1:5" s="55" customFormat="1" ht="18" customHeight="1" x14ac:dyDescent="0.2">
      <c r="B141" s="112"/>
      <c r="C141" s="112"/>
      <c r="D141" s="112"/>
      <c r="E141" s="112"/>
    </row>
    <row r="142" spans="1:5" s="55" customFormat="1" ht="18" customHeight="1" x14ac:dyDescent="0.2">
      <c r="B142" s="112"/>
      <c r="C142" s="112"/>
      <c r="D142" s="112"/>
      <c r="E142" s="112"/>
    </row>
    <row r="143" spans="1:5" s="55" customFormat="1" ht="18" customHeight="1" x14ac:dyDescent="0.2">
      <c r="B143" s="112"/>
      <c r="C143" s="112"/>
      <c r="D143" s="112"/>
      <c r="E143" s="112"/>
    </row>
    <row r="144" spans="1:5" s="55" customFormat="1" ht="18" customHeight="1" x14ac:dyDescent="0.2">
      <c r="B144" s="112"/>
      <c r="C144" s="112"/>
      <c r="D144" s="112"/>
      <c r="E144" s="112"/>
    </row>
    <row r="145" spans="2:5" s="55" customFormat="1" ht="18" customHeight="1" x14ac:dyDescent="0.2">
      <c r="B145" s="112"/>
      <c r="C145" s="112"/>
      <c r="D145" s="112"/>
      <c r="E145" s="112"/>
    </row>
    <row r="146" spans="2:5" s="55" customFormat="1" ht="18" customHeight="1" x14ac:dyDescent="0.2">
      <c r="B146" s="56"/>
      <c r="C146" s="56"/>
      <c r="D146" s="56"/>
      <c r="E146" s="56"/>
    </row>
    <row r="147" spans="2:5" s="55" customFormat="1" ht="18" customHeight="1" x14ac:dyDescent="0.2">
      <c r="B147" s="57"/>
      <c r="C147" s="56"/>
      <c r="D147" s="56"/>
      <c r="E147" s="56"/>
    </row>
    <row r="148" spans="2:5" s="55" customFormat="1" ht="18" customHeight="1" x14ac:dyDescent="0.2">
      <c r="B148" s="56"/>
      <c r="C148" s="56"/>
      <c r="D148" s="56"/>
      <c r="E148" s="56"/>
    </row>
    <row r="149" spans="2:5" s="55" customFormat="1" ht="18" customHeight="1" x14ac:dyDescent="0.2">
      <c r="B149" s="56"/>
      <c r="C149" s="56"/>
      <c r="D149" s="56"/>
      <c r="E149" s="56"/>
    </row>
    <row r="150" spans="2:5" s="55" customFormat="1" ht="18" customHeight="1" x14ac:dyDescent="0.2">
      <c r="B150" s="56"/>
      <c r="C150" s="56"/>
      <c r="D150" s="56"/>
      <c r="E150" s="56"/>
    </row>
    <row r="151" spans="2:5" s="55" customFormat="1" ht="18" customHeight="1" x14ac:dyDescent="0.2">
      <c r="B151" s="56"/>
      <c r="C151" s="56"/>
      <c r="D151" s="56"/>
      <c r="E151" s="56"/>
    </row>
    <row r="152" spans="2:5" s="55" customFormat="1" ht="18" customHeight="1" x14ac:dyDescent="0.2">
      <c r="B152" s="56"/>
      <c r="C152" s="56"/>
      <c r="D152" s="56"/>
      <c r="E152" s="56"/>
    </row>
    <row r="153" spans="2:5" s="55" customFormat="1" ht="18" customHeight="1" x14ac:dyDescent="0.2">
      <c r="B153" s="56"/>
      <c r="C153" s="56"/>
      <c r="D153" s="56"/>
      <c r="E153" s="56"/>
    </row>
    <row r="154" spans="2:5" s="55" customFormat="1" ht="18" customHeight="1" x14ac:dyDescent="0.2">
      <c r="B154" s="56"/>
      <c r="C154" s="56"/>
      <c r="D154" s="56"/>
      <c r="E154" s="56"/>
    </row>
    <row r="155" spans="2:5" s="55" customFormat="1" ht="18" customHeight="1" x14ac:dyDescent="0.2">
      <c r="B155" s="56"/>
      <c r="C155" s="56"/>
      <c r="D155" s="56"/>
      <c r="E155" s="56"/>
    </row>
    <row r="156" spans="2:5" s="55" customFormat="1" ht="18" customHeight="1" x14ac:dyDescent="0.2">
      <c r="B156" s="56"/>
      <c r="C156" s="56"/>
      <c r="D156" s="56"/>
      <c r="E156" s="56"/>
    </row>
    <row r="157" spans="2:5" s="55" customFormat="1" ht="18" customHeight="1" x14ac:dyDescent="0.2">
      <c r="B157" s="56"/>
      <c r="C157" s="56"/>
      <c r="D157" s="56"/>
      <c r="E157" s="56"/>
    </row>
    <row r="158" spans="2:5" s="55" customFormat="1" ht="18" customHeight="1" x14ac:dyDescent="0.2">
      <c r="B158" s="56"/>
      <c r="C158" s="56"/>
      <c r="D158" s="56"/>
      <c r="E158" s="56"/>
    </row>
    <row r="159" spans="2:5" s="55" customFormat="1" ht="18" customHeight="1" x14ac:dyDescent="0.2">
      <c r="B159" s="56"/>
      <c r="C159" s="56"/>
      <c r="D159" s="56"/>
      <c r="E159" s="56"/>
    </row>
    <row r="160" spans="2:5" s="55" customFormat="1" ht="18" customHeight="1" x14ac:dyDescent="0.2">
      <c r="B160" s="56"/>
      <c r="C160" s="56"/>
      <c r="D160" s="56"/>
      <c r="E160" s="56"/>
    </row>
    <row r="161" spans="2:5" s="55" customFormat="1" ht="18" customHeight="1" x14ac:dyDescent="0.2">
      <c r="B161" s="56"/>
      <c r="C161" s="56"/>
      <c r="D161" s="56"/>
      <c r="E161" s="56"/>
    </row>
    <row r="162" spans="2:5" s="55" customFormat="1" ht="18" customHeight="1" x14ac:dyDescent="0.2">
      <c r="B162" s="56"/>
      <c r="C162" s="56"/>
      <c r="D162" s="56"/>
      <c r="E162" s="56"/>
    </row>
    <row r="163" spans="2:5" s="55" customFormat="1" ht="18" customHeight="1" x14ac:dyDescent="0.2">
      <c r="B163" s="56"/>
      <c r="C163" s="56"/>
      <c r="D163" s="56"/>
      <c r="E163" s="56"/>
    </row>
    <row r="164" spans="2:5" s="55" customFormat="1" ht="18" customHeight="1" x14ac:dyDescent="0.2">
      <c r="B164" s="56"/>
      <c r="C164" s="56"/>
      <c r="D164" s="56"/>
      <c r="E164" s="56"/>
    </row>
    <row r="165" spans="2:5" s="55" customFormat="1" ht="18" customHeight="1" x14ac:dyDescent="0.2">
      <c r="B165" s="56"/>
      <c r="C165" s="56"/>
      <c r="D165" s="56"/>
      <c r="E165" s="56"/>
    </row>
    <row r="166" spans="2:5" s="55" customFormat="1" ht="18" customHeight="1" x14ac:dyDescent="0.2">
      <c r="B166" s="56"/>
      <c r="C166" s="56"/>
      <c r="D166" s="56"/>
      <c r="E166" s="56"/>
    </row>
    <row r="167" spans="2:5" s="55" customFormat="1" ht="18" customHeight="1" x14ac:dyDescent="0.2">
      <c r="B167" s="56"/>
      <c r="C167" s="56"/>
      <c r="D167" s="56"/>
      <c r="E167" s="56"/>
    </row>
    <row r="168" spans="2:5" s="55" customFormat="1" ht="18" customHeight="1" x14ac:dyDescent="0.2">
      <c r="B168" s="56"/>
      <c r="C168" s="56"/>
      <c r="D168" s="56"/>
      <c r="E168" s="56"/>
    </row>
    <row r="169" spans="2:5" s="55" customFormat="1" ht="18" customHeight="1" x14ac:dyDescent="0.2">
      <c r="B169" s="56"/>
      <c r="C169" s="56"/>
      <c r="D169" s="56"/>
      <c r="E169" s="56"/>
    </row>
    <row r="170" spans="2:5" s="55" customFormat="1" ht="18" customHeight="1" x14ac:dyDescent="0.2">
      <c r="B170" s="56"/>
      <c r="C170" s="56"/>
      <c r="D170" s="56"/>
      <c r="E170" s="56"/>
    </row>
    <row r="171" spans="2:5" s="55" customFormat="1" ht="18" customHeight="1" x14ac:dyDescent="0.2">
      <c r="B171" s="56"/>
      <c r="C171" s="56"/>
      <c r="D171" s="56"/>
      <c r="E171" s="56"/>
    </row>
    <row r="172" spans="2:5" s="55" customFormat="1" ht="18" customHeight="1" x14ac:dyDescent="0.2">
      <c r="B172" s="56"/>
      <c r="C172" s="56"/>
      <c r="D172" s="56"/>
      <c r="E172" s="56"/>
    </row>
    <row r="173" spans="2:5" s="55" customFormat="1" ht="18" customHeight="1" x14ac:dyDescent="0.2">
      <c r="B173" s="56"/>
      <c r="C173" s="56"/>
      <c r="D173" s="56"/>
      <c r="E173" s="56"/>
    </row>
    <row r="174" spans="2:5" s="55" customFormat="1" ht="18" customHeight="1" x14ac:dyDescent="0.2">
      <c r="B174" s="56"/>
      <c r="C174" s="56"/>
      <c r="D174" s="56"/>
      <c r="E174" s="56"/>
    </row>
    <row r="175" spans="2:5" s="55" customFormat="1" ht="18" customHeight="1" x14ac:dyDescent="0.2">
      <c r="B175" s="56"/>
      <c r="C175" s="56"/>
      <c r="D175" s="56"/>
      <c r="E175" s="56"/>
    </row>
    <row r="176" spans="2:5" s="55" customFormat="1" ht="18" customHeight="1" x14ac:dyDescent="0.2">
      <c r="B176" s="56"/>
      <c r="C176" s="56"/>
      <c r="D176" s="56"/>
      <c r="E176" s="56"/>
    </row>
    <row r="177" spans="2:5" s="55" customFormat="1" ht="18" customHeight="1" x14ac:dyDescent="0.2">
      <c r="B177" s="56"/>
      <c r="C177" s="56"/>
      <c r="D177" s="56"/>
      <c r="E177" s="56"/>
    </row>
    <row r="178" spans="2:5" s="55" customFormat="1" ht="18" customHeight="1" x14ac:dyDescent="0.2">
      <c r="B178" s="56"/>
      <c r="C178" s="56"/>
      <c r="D178" s="56"/>
      <c r="E178" s="56"/>
    </row>
    <row r="179" spans="2:5" s="55" customFormat="1" ht="18" customHeight="1" x14ac:dyDescent="0.2">
      <c r="B179" s="56"/>
      <c r="C179" s="56"/>
      <c r="D179" s="56"/>
      <c r="E179" s="56"/>
    </row>
    <row r="180" spans="2:5" s="55" customFormat="1" ht="18" customHeight="1" x14ac:dyDescent="0.2">
      <c r="B180" s="56"/>
      <c r="C180" s="56"/>
      <c r="D180" s="56"/>
      <c r="E180" s="56"/>
    </row>
    <row r="181" spans="2:5" s="55" customFormat="1" ht="18" customHeight="1" x14ac:dyDescent="0.2">
      <c r="B181" s="56"/>
      <c r="C181" s="56"/>
      <c r="D181" s="56"/>
      <c r="E181" s="56"/>
    </row>
    <row r="182" spans="2:5" s="55" customFormat="1" ht="18" customHeight="1" x14ac:dyDescent="0.2">
      <c r="B182" s="56"/>
      <c r="C182" s="56"/>
      <c r="D182" s="56"/>
      <c r="E182" s="56"/>
    </row>
    <row r="183" spans="2:5" s="55" customFormat="1" ht="18" customHeight="1" x14ac:dyDescent="0.2">
      <c r="B183" s="56"/>
      <c r="C183" s="56"/>
      <c r="D183" s="56"/>
      <c r="E183" s="56"/>
    </row>
    <row r="184" spans="2:5" s="55" customFormat="1" ht="18" customHeight="1" x14ac:dyDescent="0.2">
      <c r="B184" s="56"/>
      <c r="C184" s="56"/>
      <c r="D184" s="56"/>
      <c r="E184" s="56"/>
    </row>
    <row r="185" spans="2:5" s="55" customFormat="1" ht="18" customHeight="1" x14ac:dyDescent="0.2">
      <c r="B185" s="56"/>
      <c r="C185" s="56"/>
      <c r="D185" s="56"/>
      <c r="E185" s="56"/>
    </row>
    <row r="186" spans="2:5" s="55" customFormat="1" ht="18" customHeight="1" x14ac:dyDescent="0.2">
      <c r="B186" s="56"/>
      <c r="C186" s="56"/>
      <c r="D186" s="56"/>
      <c r="E186" s="56"/>
    </row>
    <row r="187" spans="2:5" s="55" customFormat="1" ht="18" customHeight="1" x14ac:dyDescent="0.2">
      <c r="B187" s="56"/>
      <c r="C187" s="56"/>
      <c r="D187" s="56"/>
      <c r="E187" s="56"/>
    </row>
    <row r="188" spans="2:5" s="55" customFormat="1" ht="18" customHeight="1" x14ac:dyDescent="0.2">
      <c r="B188" s="56"/>
      <c r="C188" s="56"/>
      <c r="D188" s="56"/>
      <c r="E188" s="56"/>
    </row>
    <row r="189" spans="2:5" s="55" customFormat="1" ht="18" customHeight="1" x14ac:dyDescent="0.2">
      <c r="B189" s="56"/>
      <c r="C189" s="56"/>
      <c r="D189" s="56"/>
      <c r="E189" s="56"/>
    </row>
    <row r="190" spans="2:5" s="55" customFormat="1" ht="18" customHeight="1" x14ac:dyDescent="0.2">
      <c r="B190" s="56"/>
      <c r="C190" s="56"/>
      <c r="D190" s="56"/>
      <c r="E190" s="56"/>
    </row>
    <row r="191" spans="2:5" s="55" customFormat="1" ht="18" customHeight="1" x14ac:dyDescent="0.2">
      <c r="B191" s="56"/>
      <c r="C191" s="56"/>
      <c r="D191" s="56"/>
      <c r="E191" s="56"/>
    </row>
    <row r="192" spans="2:5" s="55" customFormat="1" ht="18" customHeight="1" x14ac:dyDescent="0.2">
      <c r="B192" s="56"/>
      <c r="C192" s="56"/>
      <c r="D192" s="56"/>
      <c r="E192" s="56"/>
    </row>
    <row r="193" spans="2:5" s="55" customFormat="1" ht="18" customHeight="1" x14ac:dyDescent="0.2">
      <c r="B193" s="56"/>
      <c r="C193" s="56"/>
      <c r="D193" s="56"/>
      <c r="E193" s="56"/>
    </row>
    <row r="194" spans="2:5" s="55" customFormat="1" ht="18" customHeight="1" x14ac:dyDescent="0.2">
      <c r="B194" s="56"/>
      <c r="C194" s="56"/>
      <c r="D194" s="56"/>
      <c r="E194" s="56"/>
    </row>
    <row r="195" spans="2:5" s="55" customFormat="1" ht="18" customHeight="1" x14ac:dyDescent="0.2">
      <c r="B195" s="56"/>
      <c r="C195" s="56"/>
      <c r="D195" s="56"/>
      <c r="E195" s="56"/>
    </row>
    <row r="196" spans="2:5" s="55" customFormat="1" ht="18" customHeight="1" x14ac:dyDescent="0.2">
      <c r="B196" s="56"/>
      <c r="C196" s="56"/>
      <c r="D196" s="56"/>
      <c r="E196" s="56"/>
    </row>
    <row r="197" spans="2:5" s="55" customFormat="1" ht="18" customHeight="1" x14ac:dyDescent="0.2">
      <c r="B197" s="56"/>
      <c r="C197" s="56"/>
      <c r="D197" s="56"/>
      <c r="E197" s="56"/>
    </row>
    <row r="198" spans="2:5" s="55" customFormat="1" ht="18" customHeight="1" x14ac:dyDescent="0.2">
      <c r="B198" s="56"/>
      <c r="C198" s="56"/>
      <c r="D198" s="56"/>
      <c r="E198" s="56"/>
    </row>
    <row r="199" spans="2:5" s="55" customFormat="1" ht="18" customHeight="1" x14ac:dyDescent="0.2">
      <c r="B199" s="56"/>
      <c r="C199" s="56"/>
      <c r="D199" s="56"/>
      <c r="E199" s="56"/>
    </row>
    <row r="200" spans="2:5" s="55" customFormat="1" ht="18" customHeight="1" x14ac:dyDescent="0.2">
      <c r="B200" s="56"/>
      <c r="C200" s="56"/>
      <c r="D200" s="56"/>
      <c r="E200" s="56"/>
    </row>
    <row r="201" spans="2:5" s="55" customFormat="1" ht="18" customHeight="1" x14ac:dyDescent="0.2">
      <c r="B201" s="56"/>
      <c r="C201" s="56"/>
      <c r="D201" s="56"/>
      <c r="E201" s="56"/>
    </row>
    <row r="202" spans="2:5" s="55" customFormat="1" ht="18" customHeight="1" x14ac:dyDescent="0.2">
      <c r="B202" s="56"/>
      <c r="C202" s="56"/>
      <c r="D202" s="56"/>
      <c r="E202" s="56"/>
    </row>
    <row r="203" spans="2:5" s="55" customFormat="1" ht="18" customHeight="1" x14ac:dyDescent="0.2">
      <c r="B203" s="56"/>
      <c r="C203" s="56"/>
      <c r="D203" s="56"/>
      <c r="E203" s="56"/>
    </row>
    <row r="204" spans="2:5" s="55" customFormat="1" ht="18" customHeight="1" x14ac:dyDescent="0.2">
      <c r="B204" s="56"/>
      <c r="C204" s="56"/>
      <c r="D204" s="56"/>
      <c r="E204" s="56"/>
    </row>
    <row r="205" spans="2:5" s="55" customFormat="1" ht="18" customHeight="1" x14ac:dyDescent="0.2">
      <c r="B205" s="56"/>
      <c r="C205" s="56"/>
      <c r="D205" s="56"/>
      <c r="E205" s="56"/>
    </row>
    <row r="206" spans="2:5" s="55" customFormat="1" ht="18" customHeight="1" x14ac:dyDescent="0.2">
      <c r="B206" s="56"/>
      <c r="C206" s="56"/>
      <c r="D206" s="56"/>
      <c r="E206" s="56"/>
    </row>
    <row r="207" spans="2:5" s="55" customFormat="1" ht="18" customHeight="1" x14ac:dyDescent="0.2">
      <c r="B207" s="56"/>
      <c r="C207" s="56"/>
      <c r="D207" s="56"/>
      <c r="E207" s="56"/>
    </row>
    <row r="208" spans="2:5" s="55" customFormat="1" ht="18" customHeight="1" x14ac:dyDescent="0.2">
      <c r="B208" s="56"/>
      <c r="C208" s="56"/>
      <c r="D208" s="56"/>
      <c r="E208" s="56"/>
    </row>
    <row r="209" spans="2:5" s="55" customFormat="1" ht="18" customHeight="1" x14ac:dyDescent="0.2">
      <c r="B209" s="56"/>
      <c r="C209" s="56"/>
      <c r="D209" s="56"/>
      <c r="E209" s="56"/>
    </row>
    <row r="210" spans="2:5" s="55" customFormat="1" ht="18" customHeight="1" x14ac:dyDescent="0.2">
      <c r="B210" s="56"/>
      <c r="C210" s="56"/>
      <c r="D210" s="56"/>
      <c r="E210" s="56"/>
    </row>
    <row r="211" spans="2:5" s="55" customFormat="1" ht="18" customHeight="1" x14ac:dyDescent="0.2">
      <c r="B211" s="56"/>
      <c r="C211" s="56"/>
      <c r="D211" s="56"/>
      <c r="E211" s="56"/>
    </row>
    <row r="212" spans="2:5" s="55" customFormat="1" ht="18" customHeight="1" x14ac:dyDescent="0.2">
      <c r="B212" s="56"/>
      <c r="C212" s="56"/>
      <c r="D212" s="56"/>
      <c r="E212" s="56"/>
    </row>
    <row r="213" spans="2:5" s="55" customFormat="1" ht="18" customHeight="1" x14ac:dyDescent="0.2">
      <c r="B213" s="56"/>
      <c r="C213" s="56"/>
      <c r="D213" s="56"/>
      <c r="E213" s="56"/>
    </row>
    <row r="214" spans="2:5" s="55" customFormat="1" ht="18" customHeight="1" x14ac:dyDescent="0.2">
      <c r="B214" s="56"/>
      <c r="C214" s="56"/>
      <c r="D214" s="56"/>
      <c r="E214" s="56"/>
    </row>
    <row r="215" spans="2:5" s="55" customFormat="1" ht="18" customHeight="1" x14ac:dyDescent="0.2">
      <c r="B215" s="56"/>
      <c r="C215" s="56"/>
      <c r="D215" s="56"/>
      <c r="E215" s="56"/>
    </row>
    <row r="216" spans="2:5" s="55" customFormat="1" ht="18" customHeight="1" x14ac:dyDescent="0.2">
      <c r="B216" s="56"/>
      <c r="C216" s="56"/>
      <c r="D216" s="56"/>
      <c r="E216" s="56"/>
    </row>
    <row r="217" spans="2:5" s="55" customFormat="1" ht="18" customHeight="1" x14ac:dyDescent="0.2">
      <c r="B217" s="56"/>
      <c r="C217" s="56"/>
      <c r="D217" s="56"/>
      <c r="E217" s="56"/>
    </row>
    <row r="218" spans="2:5" s="55" customFormat="1" ht="18" customHeight="1" x14ac:dyDescent="0.2">
      <c r="B218" s="56"/>
      <c r="C218" s="56"/>
      <c r="D218" s="56"/>
      <c r="E218" s="56"/>
    </row>
    <row r="219" spans="2:5" s="55" customFormat="1" ht="18" customHeight="1" x14ac:dyDescent="0.2">
      <c r="B219" s="56"/>
      <c r="C219" s="56"/>
      <c r="D219" s="56"/>
      <c r="E219" s="56"/>
    </row>
    <row r="220" spans="2:5" s="55" customFormat="1" ht="18" customHeight="1" x14ac:dyDescent="0.2">
      <c r="B220" s="56"/>
      <c r="C220" s="56"/>
      <c r="D220" s="56"/>
      <c r="E220" s="56"/>
    </row>
    <row r="221" spans="2:5" s="55" customFormat="1" ht="18" customHeight="1" x14ac:dyDescent="0.2">
      <c r="B221" s="56"/>
      <c r="C221" s="56"/>
      <c r="D221" s="56"/>
      <c r="E221" s="56"/>
    </row>
    <row r="222" spans="2:5" s="55" customFormat="1" ht="18" customHeight="1" x14ac:dyDescent="0.2">
      <c r="B222" s="56"/>
      <c r="C222" s="56"/>
      <c r="D222" s="56"/>
      <c r="E222" s="56"/>
    </row>
    <row r="223" spans="2:5" s="55" customFormat="1" ht="18" customHeight="1" x14ac:dyDescent="0.2">
      <c r="B223" s="56"/>
      <c r="C223" s="56"/>
      <c r="D223" s="56"/>
      <c r="E223" s="56"/>
    </row>
    <row r="224" spans="2:5" s="55" customFormat="1" ht="18" customHeight="1" x14ac:dyDescent="0.2">
      <c r="B224" s="56"/>
      <c r="C224" s="56"/>
      <c r="D224" s="56"/>
      <c r="E224" s="56"/>
    </row>
    <row r="225" spans="2:5" s="55" customFormat="1" ht="18" customHeight="1" x14ac:dyDescent="0.2">
      <c r="B225" s="56"/>
      <c r="C225" s="56"/>
      <c r="D225" s="56"/>
      <c r="E225" s="56"/>
    </row>
    <row r="226" spans="2:5" s="55" customFormat="1" ht="18" customHeight="1" x14ac:dyDescent="0.2">
      <c r="B226" s="56"/>
      <c r="C226" s="56"/>
      <c r="D226" s="56"/>
      <c r="E226" s="56"/>
    </row>
    <row r="227" spans="2:5" s="55" customFormat="1" ht="18" customHeight="1" x14ac:dyDescent="0.2">
      <c r="B227" s="56"/>
      <c r="C227" s="56"/>
      <c r="D227" s="56"/>
      <c r="E227" s="56"/>
    </row>
    <row r="228" spans="2:5" s="55" customFormat="1" ht="18" customHeight="1" x14ac:dyDescent="0.2">
      <c r="B228" s="56"/>
      <c r="C228" s="56"/>
      <c r="D228" s="56"/>
      <c r="E228" s="56"/>
    </row>
    <row r="229" spans="2:5" s="55" customFormat="1" ht="18" customHeight="1" x14ac:dyDescent="0.2">
      <c r="B229" s="56"/>
      <c r="C229" s="56"/>
      <c r="D229" s="56"/>
      <c r="E229" s="56"/>
    </row>
    <row r="230" spans="2:5" s="55" customFormat="1" ht="18" customHeight="1" x14ac:dyDescent="0.2">
      <c r="B230" s="56"/>
      <c r="C230" s="56"/>
      <c r="D230" s="56"/>
      <c r="E230" s="56"/>
    </row>
    <row r="231" spans="2:5" s="55" customFormat="1" ht="18" customHeight="1" x14ac:dyDescent="0.2">
      <c r="B231" s="56"/>
      <c r="C231" s="56"/>
      <c r="D231" s="56"/>
      <c r="E231" s="56"/>
    </row>
    <row r="232" spans="2:5" s="55" customFormat="1" ht="18" customHeight="1" x14ac:dyDescent="0.2">
      <c r="B232" s="56"/>
      <c r="C232" s="56"/>
      <c r="D232" s="56"/>
      <c r="E232" s="56"/>
    </row>
    <row r="233" spans="2:5" s="55" customFormat="1" ht="18" customHeight="1" x14ac:dyDescent="0.2">
      <c r="B233" s="56"/>
      <c r="C233" s="56"/>
      <c r="D233" s="56"/>
      <c r="E233" s="56"/>
    </row>
    <row r="234" spans="2:5" s="55" customFormat="1" ht="18" customHeight="1" x14ac:dyDescent="0.2">
      <c r="B234" s="56"/>
      <c r="C234" s="56"/>
      <c r="D234" s="56"/>
      <c r="E234" s="56"/>
    </row>
    <row r="235" spans="2:5" s="55" customFormat="1" ht="18" customHeight="1" x14ac:dyDescent="0.2">
      <c r="B235" s="56"/>
      <c r="C235" s="56"/>
      <c r="D235" s="56"/>
      <c r="E235" s="56"/>
    </row>
    <row r="236" spans="2:5" s="55" customFormat="1" ht="18" customHeight="1" x14ac:dyDescent="0.2">
      <c r="B236" s="56"/>
      <c r="C236" s="56"/>
      <c r="D236" s="56"/>
      <c r="E236" s="56"/>
    </row>
    <row r="237" spans="2:5" s="55" customFormat="1" ht="18" customHeight="1" x14ac:dyDescent="0.2">
      <c r="B237" s="56"/>
      <c r="C237" s="56"/>
      <c r="D237" s="56"/>
      <c r="E237" s="56"/>
    </row>
    <row r="238" spans="2:5" s="55" customFormat="1" ht="18" customHeight="1" x14ac:dyDescent="0.2">
      <c r="B238" s="56"/>
      <c r="C238" s="56"/>
      <c r="D238" s="56"/>
      <c r="E238" s="56"/>
    </row>
    <row r="239" spans="2:5" s="55" customFormat="1" ht="18" customHeight="1" x14ac:dyDescent="0.2">
      <c r="B239" s="56"/>
      <c r="C239" s="56"/>
      <c r="D239" s="56"/>
      <c r="E239" s="56"/>
    </row>
    <row r="240" spans="2:5" s="55" customFormat="1" ht="18" customHeight="1" x14ac:dyDescent="0.2">
      <c r="B240" s="56"/>
      <c r="C240" s="56"/>
      <c r="D240" s="56"/>
      <c r="E240" s="56"/>
    </row>
    <row r="241" spans="2:5" s="55" customFormat="1" ht="18" customHeight="1" x14ac:dyDescent="0.2">
      <c r="B241" s="56"/>
      <c r="C241" s="56"/>
      <c r="D241" s="56"/>
      <c r="E241" s="56"/>
    </row>
    <row r="242" spans="2:5" s="55" customFormat="1" ht="18" customHeight="1" x14ac:dyDescent="0.2">
      <c r="B242" s="56"/>
      <c r="C242" s="56"/>
      <c r="D242" s="56"/>
      <c r="E242" s="56"/>
    </row>
    <row r="243" spans="2:5" s="55" customFormat="1" ht="18" customHeight="1" x14ac:dyDescent="0.2">
      <c r="B243" s="56"/>
      <c r="C243" s="56"/>
      <c r="D243" s="56"/>
      <c r="E243" s="56"/>
    </row>
    <row r="244" spans="2:5" s="55" customFormat="1" ht="18" customHeight="1" x14ac:dyDescent="0.2">
      <c r="B244" s="56"/>
      <c r="C244" s="56"/>
      <c r="D244" s="56"/>
      <c r="E244" s="56"/>
    </row>
    <row r="245" spans="2:5" s="55" customFormat="1" ht="18" customHeight="1" x14ac:dyDescent="0.2"/>
    <row r="246" spans="2:5" s="55" customFormat="1" ht="18" customHeight="1" x14ac:dyDescent="0.2"/>
    <row r="247" spans="2:5" s="55" customFormat="1" ht="18" customHeight="1" x14ac:dyDescent="0.2"/>
    <row r="248" spans="2:5" s="55" customFormat="1" ht="18" customHeight="1" x14ac:dyDescent="0.2"/>
    <row r="249" spans="2:5" s="55" customFormat="1" ht="18" customHeight="1" x14ac:dyDescent="0.2"/>
    <row r="250" spans="2:5" s="55" customFormat="1" ht="18" customHeight="1" x14ac:dyDescent="0.2"/>
    <row r="251" spans="2:5" s="55" customFormat="1" ht="18" customHeight="1" x14ac:dyDescent="0.2"/>
    <row r="252" spans="2:5" s="55" customFormat="1" ht="18" customHeight="1" x14ac:dyDescent="0.2"/>
    <row r="253" spans="2:5" s="55" customFormat="1" ht="18" customHeight="1" x14ac:dyDescent="0.2"/>
    <row r="254" spans="2:5" s="55" customFormat="1" ht="18" customHeight="1" x14ac:dyDescent="0.2"/>
    <row r="255" spans="2:5" s="55" customFormat="1" ht="18" customHeight="1" x14ac:dyDescent="0.2"/>
    <row r="256" spans="2:5" s="55" customFormat="1" ht="18" customHeight="1" x14ac:dyDescent="0.2"/>
    <row r="257" s="55" customFormat="1" ht="18" customHeight="1" x14ac:dyDescent="0.2"/>
    <row r="258" s="55" customFormat="1" ht="18" customHeight="1" x14ac:dyDescent="0.2"/>
    <row r="259" s="55" customFormat="1" ht="18.95" customHeight="1" x14ac:dyDescent="0.2"/>
    <row r="260" s="55" customFormat="1" ht="18.95" customHeight="1" x14ac:dyDescent="0.2"/>
    <row r="261" s="55" customFormat="1" ht="18.95" customHeight="1" x14ac:dyDescent="0.2"/>
    <row r="262" s="55" customFormat="1" ht="18.95" customHeight="1" x14ac:dyDescent="0.2"/>
    <row r="263" s="55" customFormat="1" ht="18.95" customHeight="1" x14ac:dyDescent="0.2"/>
    <row r="264" s="55" customFormat="1" ht="18.95" customHeight="1" x14ac:dyDescent="0.2"/>
    <row r="265" s="55" customFormat="1" ht="18.95" customHeight="1" x14ac:dyDescent="0.2"/>
    <row r="266" s="55" customFormat="1" ht="18.95" customHeight="1" x14ac:dyDescent="0.2"/>
    <row r="267" s="55" customFormat="1" ht="18.95" customHeight="1" x14ac:dyDescent="0.2"/>
    <row r="268" s="55" customFormat="1" ht="18.95" customHeight="1" x14ac:dyDescent="0.2"/>
    <row r="269" s="55" customFormat="1" ht="18.95" customHeight="1" x14ac:dyDescent="0.2"/>
    <row r="270" s="55" customFormat="1" ht="18.95" customHeight="1" x14ac:dyDescent="0.2"/>
    <row r="271" s="55" customFormat="1" ht="18.95" customHeight="1" x14ac:dyDescent="0.2"/>
    <row r="272" s="55" customFormat="1" ht="18.95" customHeight="1" x14ac:dyDescent="0.2"/>
    <row r="273" s="55" customFormat="1" ht="18.95" customHeight="1" x14ac:dyDescent="0.2"/>
    <row r="274" s="55" customFormat="1" ht="18.95" customHeight="1" x14ac:dyDescent="0.2"/>
    <row r="275" s="55" customFormat="1" ht="18.95" customHeight="1" x14ac:dyDescent="0.2"/>
    <row r="276" s="55" customFormat="1" ht="18.95" customHeight="1" x14ac:dyDescent="0.2"/>
    <row r="277" s="55" customFormat="1" ht="18.95" customHeight="1" x14ac:dyDescent="0.2"/>
    <row r="278" s="55" customFormat="1" ht="18.95" customHeight="1" x14ac:dyDescent="0.2"/>
    <row r="279" s="55" customFormat="1" ht="18.95" customHeight="1" x14ac:dyDescent="0.2"/>
    <row r="280" s="55" customFormat="1" ht="18.95" customHeight="1" x14ac:dyDescent="0.2"/>
    <row r="281" s="55" customFormat="1" ht="18.95" customHeight="1" x14ac:dyDescent="0.2"/>
    <row r="282" s="55" customFormat="1" ht="18.95" customHeight="1" x14ac:dyDescent="0.2"/>
    <row r="283" s="55" customFormat="1" ht="18.95" customHeight="1" x14ac:dyDescent="0.2"/>
    <row r="284" s="55" customFormat="1" ht="18.95" customHeight="1" x14ac:dyDescent="0.2"/>
    <row r="285" s="55" customFormat="1" ht="18.95" customHeight="1" x14ac:dyDescent="0.2"/>
    <row r="286" s="55" customFormat="1" ht="18.95" customHeight="1" x14ac:dyDescent="0.2"/>
    <row r="287" s="55" customFormat="1" ht="18.95" customHeight="1" x14ac:dyDescent="0.2"/>
    <row r="288" s="55" customFormat="1" ht="18.95" customHeight="1" x14ac:dyDescent="0.2"/>
    <row r="289" s="55" customFormat="1" ht="18.95" customHeight="1" x14ac:dyDescent="0.2"/>
    <row r="290" s="55" customFormat="1" ht="18.95" customHeight="1" x14ac:dyDescent="0.2"/>
    <row r="291" s="55" customFormat="1" ht="18.95" customHeight="1" x14ac:dyDescent="0.2"/>
    <row r="292" s="55" customFormat="1" ht="18.95" customHeight="1" x14ac:dyDescent="0.2"/>
    <row r="293" s="55" customFormat="1" ht="18.95" customHeight="1" x14ac:dyDescent="0.2"/>
    <row r="294" s="55" customFormat="1" ht="18.95" customHeight="1" x14ac:dyDescent="0.2"/>
    <row r="295" s="55" customFormat="1" ht="18.95" customHeight="1" x14ac:dyDescent="0.2"/>
    <row r="296" s="55" customFormat="1" ht="18.95" customHeight="1" x14ac:dyDescent="0.2"/>
    <row r="297" s="55" customFormat="1" ht="18.95" customHeight="1" x14ac:dyDescent="0.2"/>
    <row r="298" s="55" customFormat="1" ht="18.95" customHeight="1" x14ac:dyDescent="0.2"/>
    <row r="299" s="55" customFormat="1" ht="18.95" customHeight="1" x14ac:dyDescent="0.2"/>
    <row r="300" s="55" customFormat="1" ht="18.95" customHeight="1" x14ac:dyDescent="0.2"/>
  </sheetData>
  <sheetProtection sheet="1" objects="1" scenarios="1"/>
  <mergeCells count="1">
    <mergeCell ref="B1:G1"/>
  </mergeCells>
  <pageMargins left="1.3385826771653544" right="0.78740157480314965" top="0.39370078740157483" bottom="0.89" header="0.51181102362204722" footer="0.53"/>
  <pageSetup paperSize="9" orientation="portrait" r:id="rId1"/>
  <headerFooter alignWithMargins="0">
    <oddFooter>&amp;CEtat : janvier 2011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à remplir, auszufüllen</vt:lpstr>
      <vt:lpstr>exemple, Beispiel</vt:lpstr>
      <vt:lpstr>Liste STEP</vt:lpstr>
      <vt:lpstr>N°Commune, Gemeindenr</vt:lpstr>
      <vt:lpstr>'N°Commune, Gemeindenr'!Impression_des_titres</vt:lpstr>
      <vt:lpstr>'à remplir, auszufüllen'!Langue</vt:lpstr>
      <vt:lpstr>'à remplir, auszufüllen'!Zone_d_impression</vt:lpstr>
      <vt:lpstr>'exemple, Beispiel'!Zone_d_impression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Mange</dc:creator>
  <cp:lastModifiedBy>BERGUI</cp:lastModifiedBy>
  <cp:lastPrinted>2014-03-07T13:05:57Z</cp:lastPrinted>
  <dcterms:created xsi:type="dcterms:W3CDTF">2010-09-15T12:30:19Z</dcterms:created>
  <dcterms:modified xsi:type="dcterms:W3CDTF">2014-03-07T14:26:29Z</dcterms:modified>
</cp:coreProperties>
</file>